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malt-my.sharepoint.com/personal/donata_jeckaite_nma_lt/Documents/Desktop/NMA VEIKLOS PLANAI/2026/"/>
    </mc:Choice>
  </mc:AlternateContent>
  <xr:revisionPtr revIDLastSave="12" documentId="8_{A885B249-D0C6-4D1A-B998-5331A9E24203}" xr6:coauthVersionLast="47" xr6:coauthVersionMax="47" xr10:uidLastSave="{500315F3-56B1-45BF-8283-042CC474A516}"/>
  <bookViews>
    <workbookView xWindow="28680" yWindow="-120" windowWidth="29040" windowHeight="15720" tabRatio="852" xr2:uid="{00000000-000D-0000-FFFF-FFFF00000000}"/>
  </bookViews>
  <sheets>
    <sheet name="priedo 1, 2 lentelės" sheetId="9" r:id="rId1"/>
    <sheet name=" priedo 3 lentelė" sheetId="15" r:id="rId2"/>
    <sheet name=" priedo 4 lentelė"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9" l="1"/>
  <c r="G13" i="9"/>
  <c r="F13" i="9"/>
  <c r="D14" i="9"/>
  <c r="N62" i="5"/>
  <c r="M61" i="5"/>
  <c r="L61" i="5" s="1"/>
  <c r="M57" i="5"/>
  <c r="L57" i="5" s="1"/>
  <c r="M55" i="5"/>
  <c r="L55" i="5" s="1"/>
  <c r="N53" i="5"/>
  <c r="M52" i="5"/>
  <c r="L52" i="5" s="1"/>
  <c r="M48" i="5"/>
  <c r="L48" i="5" s="1"/>
  <c r="M46" i="5"/>
  <c r="N44" i="5"/>
  <c r="M44" i="5"/>
  <c r="L43" i="5"/>
  <c r="L37" i="5"/>
  <c r="N35" i="5"/>
  <c r="M35" i="5"/>
  <c r="L27" i="5"/>
  <c r="L35" i="5" s="1"/>
  <c r="L44" i="5" l="1"/>
  <c r="L62" i="5"/>
  <c r="M53" i="5"/>
  <c r="L46" i="5"/>
  <c r="L53" i="5" s="1"/>
  <c r="M62" i="5"/>
  <c r="D63" i="9"/>
  <c r="L91" i="5"/>
  <c r="L82" i="5"/>
  <c r="M107" i="5"/>
  <c r="N107" i="5"/>
  <c r="O107" i="5"/>
  <c r="L100" i="5"/>
  <c r="L107" i="5" s="1"/>
  <c r="M75" i="5"/>
  <c r="L75" i="5" s="1"/>
  <c r="M73" i="5"/>
  <c r="L73" i="5" s="1"/>
  <c r="M18" i="5"/>
  <c r="L18" i="5" s="1"/>
  <c r="M63" i="5"/>
  <c r="E94" i="9"/>
  <c r="E92" i="9"/>
  <c r="D92" i="9"/>
  <c r="D94" i="9"/>
  <c r="E29" i="9"/>
  <c r="E19" i="9"/>
  <c r="N34" i="15"/>
  <c r="M34" i="15"/>
  <c r="M33" i="15"/>
  <c r="N33" i="15"/>
  <c r="N37" i="15" s="1"/>
  <c r="E27" i="9"/>
  <c r="D27" i="9"/>
  <c r="D17" i="9"/>
  <c r="E17" i="9"/>
  <c r="E13" i="9" s="1"/>
  <c r="O37" i="15"/>
  <c r="P37" i="15"/>
  <c r="N48" i="15"/>
  <c r="O48" i="15"/>
  <c r="P48" i="15"/>
  <c r="N43" i="15"/>
  <c r="O43" i="15"/>
  <c r="P43" i="15"/>
  <c r="D19" i="9"/>
  <c r="K1" i="15"/>
  <c r="N22" i="15" l="1"/>
  <c r="O22" i="15"/>
  <c r="P22" i="15"/>
  <c r="D72" i="9" l="1"/>
  <c r="D69" i="9"/>
  <c r="D70" i="9"/>
  <c r="D68" i="9"/>
  <c r="M98" i="5" l="1"/>
  <c r="N98" i="5"/>
  <c r="O98" i="5"/>
  <c r="L98" i="5" l="1"/>
  <c r="N71" i="5" l="1"/>
  <c r="M71" i="5" l="1"/>
  <c r="L63" i="5"/>
  <c r="L71" i="5" s="1"/>
  <c r="N26" i="5"/>
  <c r="M26" i="5"/>
  <c r="L26" i="5" l="1"/>
  <c r="N80" i="5"/>
  <c r="L80" i="5"/>
  <c r="M80" i="5" l="1"/>
  <c r="M89" i="5"/>
  <c r="N89" i="5"/>
  <c r="O89" i="5"/>
  <c r="L89" i="5"/>
  <c r="M20" i="15" l="1"/>
  <c r="M22" i="15" s="1"/>
  <c r="D26" i="9" l="1"/>
  <c r="D16" i="9"/>
  <c r="D29" i="9"/>
  <c r="M37" i="15" l="1"/>
  <c r="M45" i="15"/>
  <c r="M44" i="15"/>
  <c r="M40" i="15"/>
  <c r="M39" i="15"/>
  <c r="M48" i="15" l="1"/>
  <c r="M43" i="15"/>
</calcChain>
</file>

<file path=xl/sharedStrings.xml><?xml version="1.0" encoding="utf-8"?>
<sst xmlns="http://schemas.openxmlformats.org/spreadsheetml/2006/main" count="375" uniqueCount="183">
  <si>
    <t>Nacionalinės mokėjimo agentūros prie Žemės ūkio ministerijos</t>
  </si>
  <si>
    <t>2026 metų veiklos plano priedas</t>
  </si>
  <si>
    <t>NACIONALINĖS MOKĖJIMO AGENTŪROS PRIE ŽEMĖS ŪKIO MINISTERIJOS 
2026-ŲJŲ METŲ VEIKLOS PLANAS</t>
  </si>
  <si>
    <t>1 lentelė</t>
  </si>
  <si>
    <t>Eil. Nr.</t>
  </si>
  <si>
    <r>
      <t xml:space="preserve">Finansavimo šaltinis </t>
    </r>
    <r>
      <rPr>
        <b/>
        <vertAlign val="superscript"/>
        <sz val="11"/>
        <rFont val="Arial"/>
        <family val="2"/>
        <charset val="186"/>
      </rPr>
      <t>1</t>
    </r>
  </si>
  <si>
    <t xml:space="preserve">Asignavimų planas (pradinis), Eur </t>
  </si>
  <si>
    <t>Iš viso</t>
  </si>
  <si>
    <t>Išlaidos</t>
  </si>
  <si>
    <t>Turtas</t>
  </si>
  <si>
    <t>iš jų DU</t>
  </si>
  <si>
    <t>3=4+6</t>
  </si>
  <si>
    <t>1.</t>
  </si>
  <si>
    <t>Žemės ūkio ministro valdymo sričių strateginio veiklos plano uždavinių, priemonių įgyvendinimas</t>
  </si>
  <si>
    <t>1.1.</t>
  </si>
  <si>
    <t xml:space="preserve">sudarant metines programų sąmatas </t>
  </si>
  <si>
    <t>VB lėšos</t>
  </si>
  <si>
    <t>ES lėšos, iš jų:</t>
  </si>
  <si>
    <t>KPP 2014-2020 m. Techninė Pagalba</t>
  </si>
  <si>
    <t>SP 2023-2027 m. Techninė Pagalba</t>
  </si>
  <si>
    <t xml:space="preserve">EJRŽF 2014-2020 m. Techninė parama </t>
  </si>
  <si>
    <t xml:space="preserve">EJRŽAF 2021-2027 m. Techninė parama </t>
  </si>
  <si>
    <t>EJRŽF 2014-2020 m. 
Žuvininkystės kontrolės programa</t>
  </si>
  <si>
    <t>EJRŽAF 2021-2027 m.
Žuvininkystės kontrolės programa</t>
  </si>
  <si>
    <t>EJRŽF 2014-2020 m. 
Duomenų rinkimo programa</t>
  </si>
  <si>
    <t>EJRŽAF 2021-2027 m.
Duomenų rinkimo programa</t>
  </si>
  <si>
    <t>Kitos ES lėšos (įrašyti pagal poreikį)</t>
  </si>
  <si>
    <t>BF lėšos, iš jų:</t>
  </si>
  <si>
    <t>Kitos BF lėšos (įrašyti pagal poreikį)</t>
  </si>
  <si>
    <t>PĮ lėšos</t>
  </si>
  <si>
    <t xml:space="preserve">KT lėšos </t>
  </si>
  <si>
    <t>1.2.</t>
  </si>
  <si>
    <t>sudarant sutartis dėl funkcijų vykdymo</t>
  </si>
  <si>
    <t>2.</t>
  </si>
  <si>
    <t>Projektinės veiklos finansavimas</t>
  </si>
  <si>
    <t>2.1.</t>
  </si>
  <si>
    <t xml:space="preserve">Projektams tiesiogiai finansuojamiems iš ES biudžeto </t>
  </si>
  <si>
    <t>ES (TF) lėšos</t>
  </si>
  <si>
    <t>UP</t>
  </si>
  <si>
    <t>2.2.</t>
  </si>
  <si>
    <t xml:space="preserve">Projektams, kurie yra finansuojami kitų ministerijų kuruojamų ES struktūrinių fondų  </t>
  </si>
  <si>
    <t>ES (KTA) lėšos</t>
  </si>
  <si>
    <t>BF lėšos</t>
  </si>
  <si>
    <t>2.3.</t>
  </si>
  <si>
    <t xml:space="preserve">Projektams, kurie yra finansuojami ŽŪM kuruojamų ES fondų  </t>
  </si>
  <si>
    <t>ES (ŽŪM) lėšos</t>
  </si>
  <si>
    <t>3.</t>
  </si>
  <si>
    <t>Kitos veiklos finansavimas</t>
  </si>
  <si>
    <t>3.1.</t>
  </si>
  <si>
    <t>Kitos veiklos pajamos</t>
  </si>
  <si>
    <t xml:space="preserve"> </t>
  </si>
  <si>
    <r>
      <rPr>
        <vertAlign val="superscript"/>
        <sz val="11"/>
        <rFont val="Arial"/>
        <family val="2"/>
        <charset val="186"/>
      </rPr>
      <t>1</t>
    </r>
    <r>
      <rPr>
        <sz val="11"/>
        <rFont val="Arial"/>
        <family val="2"/>
        <charset val="186"/>
      </rPr>
      <t xml:space="preserve"> Finansavimo šaltiniai: ES (TF) – Europos Sąjungos lėšos, kai veikla tiesiogiai finansuojama iš Europos Sąjungos biudžeto, ES (KTA) – Europos Sąjungos lėšos, kaip veikla finansuojama iš kitų institucijų kuruojamų ES struktūrinių fondų, ES (ŽŪM) - Europos Sąjungos lėšos, kai veikla finansuojama iš Žemės ūkio ministerijos kuruojamų ES fondų lėšų, BF – bendrojo finansavimo lėšos, VB – valstybės biudžeto lėšos, UP – uždirbtos pajamos, PĮ – pajamų įmokos (įskaitant viršplanines PĮ), KT – kitos įstaigos lėšos.</t>
    </r>
  </si>
  <si>
    <t>2 lentelė</t>
  </si>
  <si>
    <t>2025-ųjų metų
sausio 1 d.</t>
  </si>
  <si>
    <t>2026-ųjų metų
sausio 1 d.</t>
  </si>
  <si>
    <t>Pastaba*</t>
  </si>
  <si>
    <t>Patvirtintų etatų skaičius</t>
  </si>
  <si>
    <t>Iš jų atliekančių ūkio subjektų veiklos priežiūros (kontrolės) funkcijas</t>
  </si>
  <si>
    <t xml:space="preserve">Užimtų etatų skaičius </t>
  </si>
  <si>
    <t xml:space="preserve">Darbo užmokesčio fondas, tūkst. Eur </t>
  </si>
  <si>
    <t>4.</t>
  </si>
  <si>
    <t>Darbuotojų darbo užmokesčio 1 mėn. vidurkis patvirtintiems etatams</t>
  </si>
  <si>
    <t>4.1.</t>
  </si>
  <si>
    <t>iš jų, vadovų darbo užmokesčio 1 mėn. vidurkis patvirtintiems etatams</t>
  </si>
  <si>
    <t>5.</t>
  </si>
  <si>
    <t>Darbuotojų darbo užmokesčio 1 mėn. vidurkis užimtiems etatams</t>
  </si>
  <si>
    <t xml:space="preserve">5.1. </t>
  </si>
  <si>
    <t>iš jų, vadovų darbo užmokesčio 1 mėn. vidurkis užimtiems etatams</t>
  </si>
  <si>
    <t>* jei pokytis didesnis nei 10 proc., nurodyti pokyčio atsiradimo priežastį.</t>
  </si>
  <si>
    <t xml:space="preserve">  </t>
  </si>
  <si>
    <t xml:space="preserve">
</t>
  </si>
  <si>
    <r>
      <t>2026 metų veiklos plano</t>
    </r>
    <r>
      <rPr>
        <sz val="10"/>
        <color rgb="FFFF0000"/>
        <rFont val="Arial"/>
        <family val="2"/>
        <charset val="186"/>
      </rPr>
      <t xml:space="preserve"> </t>
    </r>
    <r>
      <rPr>
        <sz val="10"/>
        <rFont val="Arial"/>
        <family val="2"/>
        <charset val="186"/>
      </rPr>
      <t>priedas</t>
    </r>
  </si>
  <si>
    <t>NACIONALINĖS MOKĖJIMO AGENTŪROS PRIE ŽEMĖS ŪKIO MINISTERIJOS 2026-ŲJŲ METŲ VEIKLOS PLANAS</t>
  </si>
  <si>
    <t>ŽEMĖS ŪKIO MINISTRO VALDYMO SRIČIŲ STRATEGINIO VEIKLOS PLANO PROGRAMŲ UŽDAVINIŲ, PRIEMONIŲ, PRIE KURIŲ ĮGYVENDINIMO PRISIDEDA ĮSTAIGA,  PLANUOJAMI VEIKSMAI IR ASIGNAVIMAI</t>
  </si>
  <si>
    <t>3 lentelė</t>
  </si>
  <si>
    <r>
      <t>Uždavinio, priemonės kodas</t>
    </r>
    <r>
      <rPr>
        <b/>
        <vertAlign val="superscript"/>
        <sz val="10"/>
        <rFont val="Arial"/>
        <family val="2"/>
        <charset val="186"/>
      </rPr>
      <t>3</t>
    </r>
  </si>
  <si>
    <t>Tikslo (veiksmo) Nr.</t>
  </si>
  <si>
    <t>Tikslo (veiksmo) pavadinimas</t>
  </si>
  <si>
    <t>Vertinimo kriterijai (Stebėsenos rodiklio pavadinimas)</t>
  </si>
  <si>
    <t>Mato vnt.</t>
  </si>
  <si>
    <t>Siektina reikšmė</t>
  </si>
  <si>
    <t>Atsakingi vykdytojai</t>
  </si>
  <si>
    <t>Įvykdymo terminas (ketv.)</t>
  </si>
  <si>
    <r>
      <t>Finansavimo šaltinis</t>
    </r>
    <r>
      <rPr>
        <b/>
        <vertAlign val="superscript"/>
        <sz val="10"/>
        <rFont val="Arial"/>
        <family val="2"/>
        <charset val="186"/>
      </rPr>
      <t>2</t>
    </r>
    <r>
      <rPr>
        <b/>
        <sz val="10"/>
        <rFont val="Arial"/>
        <family val="2"/>
        <charset val="186"/>
      </rPr>
      <t xml:space="preserve"> </t>
    </r>
  </si>
  <si>
    <t>Darbuotojai, padaliniai</t>
  </si>
  <si>
    <t>Darbuotojų skaičius</t>
  </si>
  <si>
    <t>13=14+16</t>
  </si>
  <si>
    <t>15-001-11-04 (T)</t>
  </si>
  <si>
    <t>Užtikrinant apsirūpinimą maistu didinti žemės ūkio ir maisto ūkio konkurencingumą, skatinti inovatyvios, aukštą pridėtinę vertę kuriančios žemės ir maisto ūkio ekonomikos plėtrą, sukuriant galimybes gyvenimo kokybės kaime gerinimui</t>
  </si>
  <si>
    <t>NMA</t>
  </si>
  <si>
    <t>ES</t>
  </si>
  <si>
    <t>15-001-11-04-33 (TP)</t>
  </si>
  <si>
    <t xml:space="preserve">Administruoti ir kontroliuoti BŽŪP, BŽP ir valstybės pagalbos priemonių įgyvendinimą </t>
  </si>
  <si>
    <t>BF</t>
  </si>
  <si>
    <t>VB</t>
  </si>
  <si>
    <t>PĮ</t>
  </si>
  <si>
    <t>Iš viso:</t>
  </si>
  <si>
    <t>R-15-001-11-04-33-02</t>
  </si>
  <si>
    <t xml:space="preserve">Efektyviai administruoti paramą </t>
  </si>
  <si>
    <t xml:space="preserve">1.1. Laiku administruotų investicinių, įsikūrimo,
bendradarbiavimo, rizikų valdymo bei keitimosi žiniomis ir inovacijų sklaidos priemonių paraiškų, mokėjimų prašymų, kitų dokumentų proc. </t>
  </si>
  <si>
    <t>%</t>
  </si>
  <si>
    <t>KPŽND
KPRD</t>
  </si>
  <si>
    <t>R-15-001-11-04-33-01</t>
  </si>
  <si>
    <t>1.2. Laiku administruotų tiesioginių išmokų ir kitų su plotu ir gyvuliais susijusių priemonių paraiškų, mokėjimų prašymų, kitų dokumentų proc.</t>
  </si>
  <si>
    <t>ŽŪPD, KPŽND, KPRD</t>
  </si>
  <si>
    <t xml:space="preserve">R-15-001-11-04-33-03 </t>
  </si>
  <si>
    <t>1.3. Kokybiškai įvertinti, administruoti dokumentai, proc.</t>
  </si>
  <si>
    <t>KPRD, KPŽND, ŽŪPD, TD, FAD</t>
  </si>
  <si>
    <t>N/A</t>
  </si>
  <si>
    <t>1.4. EJRŽAF 2021–2027 m. N+3 taisyklės, SP 2023–2027 m. N+2 taisyklės ES reglamentinių nuostatų įgyvendinimas, proc.</t>
  </si>
  <si>
    <t xml:space="preserve">KPŽND, KPRD, ŽŪPD, KD, FAD, SVD </t>
  </si>
  <si>
    <t>Skaidriai teikti kokybiškas paslaugas</t>
  </si>
  <si>
    <t>2.1. Socialinių ir institucinių  partnerių teigiamas NMA vertinimas
(apklausa)</t>
  </si>
  <si>
    <t>KPRD, KPŽND, ŽŪPD, KD, TD, FAD, PSD, KS, SVD, ITD, ID</t>
  </si>
  <si>
    <t>2.2. Klientų teigiamas NMA vertinimas (apklausa)</t>
  </si>
  <si>
    <t>Efektyviai vykdyti paramos kontrolę</t>
  </si>
  <si>
    <t>3.1. Laiku atliktos patikros, proc.</t>
  </si>
  <si>
    <t>KD</t>
  </si>
  <si>
    <t>3.2. Didinti 2023–2027 m. SP investicinių priemonių nuotolinių patikrų skaičių, proc.</t>
  </si>
  <si>
    <t>Bent 10 % projektų patikrinta nuotoliniu būdu</t>
  </si>
  <si>
    <t xml:space="preserve">4. </t>
  </si>
  <si>
    <t>Tvariai vykdyti viešuosius pirkimus</t>
  </si>
  <si>
    <t>4.1. „Žaliųjų“ viešųjų pirkimų dalis nuo visų įvykdytų pirkimų, proc.</t>
  </si>
  <si>
    <t>TD</t>
  </si>
  <si>
    <t>15-001</t>
  </si>
  <si>
    <t>Žemės ir maisto ūkio, kaimo, žuvininkystės ir fitosanitarijos vystymas</t>
  </si>
  <si>
    <t>15-001-11-04-22  (TP)</t>
  </si>
  <si>
    <t>Techninė pagalba, skirta įgyvendinti Strateginį planą 2023–2027 m.</t>
  </si>
  <si>
    <t>SVD</t>
  </si>
  <si>
    <t xml:space="preserve">15-001-12-05 </t>
  </si>
  <si>
    <t>Skatinti tvarią ir tausią, inovatyvią, žiniomis ir gerąja praktika pagrįstą žuvininkystę ir akvakultūrą</t>
  </si>
  <si>
    <t>15-001-12-05-18 (TP)</t>
  </si>
  <si>
    <t>Užtikrinti techninę paramą EJRŽAF 2021–2027 m. programai įgyvendinti ir administruoti</t>
  </si>
  <si>
    <t xml:space="preserve"> SVD </t>
  </si>
  <si>
    <t>15-001-12-05-19 (TP)</t>
  </si>
  <si>
    <t xml:space="preserve">Užtikrinti EJRŽAF 2021–2027 m. programos techninę paramą informavimui ir viešinimui </t>
  </si>
  <si>
    <t>KS, SVD</t>
  </si>
  <si>
    <t>p. s. toliau nuosekliai surašomos visos strateginio veiklos plano programos ir priemonės, prie kurių įgyvendinimo prisidėjo įstaiga.</t>
  </si>
  <si>
    <r>
      <rPr>
        <vertAlign val="superscript"/>
        <sz val="10"/>
        <rFont val="Arial"/>
        <family val="2"/>
        <charset val="186"/>
      </rPr>
      <t>1</t>
    </r>
    <r>
      <rPr>
        <sz val="10"/>
        <rFont val="Arial"/>
        <family val="2"/>
        <charset val="186"/>
      </rPr>
      <t xml:space="preserve"> Komentaras dėl  veiksmo rodiklio neįgyvendinimo, nepakankamo įgyvendinimo.</t>
    </r>
  </si>
  <si>
    <r>
      <rPr>
        <vertAlign val="superscript"/>
        <sz val="10"/>
        <rFont val="Arial"/>
        <family val="2"/>
        <charset val="186"/>
      </rPr>
      <t xml:space="preserve">2 </t>
    </r>
    <r>
      <rPr>
        <sz val="10"/>
        <rFont val="Arial"/>
        <family val="2"/>
        <charset val="186"/>
      </rPr>
      <t xml:space="preserve"> Finansavimo šaltiniai: ES – Europos Sąjungos lėšos, BF – bendrojo finansavimo lėšos, VB – valstybės biudžeto lėšos,  PĮ – pajamų įmokos (įskaitant viršplanines PĮ)</t>
    </r>
  </si>
  <si>
    <r>
      <rPr>
        <vertAlign val="superscript"/>
        <sz val="10"/>
        <rFont val="Arial"/>
        <family val="2"/>
        <charset val="186"/>
      </rPr>
      <t xml:space="preserve">3 </t>
    </r>
    <r>
      <rPr>
        <sz val="10"/>
        <rFont val="Arial"/>
        <family val="2"/>
        <charset val="186"/>
      </rPr>
      <t xml:space="preserve">Atitinka žemės ūkio ministro valdymo sričių strateginio veiklos plano kodus ir žymėjimus:  
P – pažangos uždavinys;
PP – pažangos priemonė;
T – tęstinės veiklos uždavinys;
TP – tęstinės veiklos priemonė;
TD – dotacijų savivaldybėms tęstinės veiklos priemonė.
</t>
    </r>
  </si>
  <si>
    <t>PROJEKTINĖS IR KITOS VEIKLOS FINANSAVIMAS</t>
  </si>
  <si>
    <t>4 lentelė</t>
  </si>
  <si>
    <t>Veiklos pavadinimas</t>
  </si>
  <si>
    <t>Veiksmo Nr.</t>
  </si>
  <si>
    <t>Veiksmo pavadinimas</t>
  </si>
  <si>
    <t>Vertinimo kriterijai</t>
  </si>
  <si>
    <r>
      <t>Finansavimo šaltinis</t>
    </r>
    <r>
      <rPr>
        <b/>
        <vertAlign val="superscript"/>
        <sz val="11"/>
        <rFont val="Arial"/>
        <family val="2"/>
        <charset val="186"/>
      </rPr>
      <t>1</t>
    </r>
    <r>
      <rPr>
        <b/>
        <sz val="11"/>
        <rFont val="Arial"/>
        <family val="2"/>
        <charset val="186"/>
      </rPr>
      <t xml:space="preserve"> </t>
    </r>
  </si>
  <si>
    <t>10=11+13</t>
  </si>
  <si>
    <t xml:space="preserve">EK Horizon 2020 programos tarptautinio projekto AGRI-DATA-VALUE „Išmaniojo ūkininkavimo ir agrarinės aplinkosaugos stebėsenos duomenų platforma“ </t>
  </si>
  <si>
    <t>KD, SVD, FAD</t>
  </si>
  <si>
    <t>2023-2029</t>
  </si>
  <si>
    <t>ES (TF)</t>
  </si>
  <si>
    <t>ES (KTA)</t>
  </si>
  <si>
    <t>ES (ŽŪM)</t>
  </si>
  <si>
    <t>KT</t>
  </si>
  <si>
    <t xml:space="preserve">Erasmus+ programos projektas „Informuotumo apie anglies pėdsako mažinimą didinimas IPARD įmonėse mokymų pagalba“ (CARBODIGIPARD) </t>
  </si>
  <si>
    <t>KD, SVD</t>
  </si>
  <si>
    <t>2025-2028</t>
  </si>
  <si>
    <t xml:space="preserve">European Climate Initiative (EUKI) programos projektas 
AGRIC – „Saulės elektrinių pritaikymo žemės ūkyje diegimo ir bendradarbiavimo skatinimas“ </t>
  </si>
  <si>
    <t>2026-2028</t>
  </si>
  <si>
    <t xml:space="preserve">ES Interreg Latvia – Lithuania programos projektas 
„Paslaugų prieinamumo optimizavimas naudojant integruotus žemės stebėjimo ir dirbtinio intelekto sprendimus visuomenės inovatyvumui skatinti“ (OASIS) </t>
  </si>
  <si>
    <t>KD, FAD, SVD</t>
  </si>
  <si>
    <t>2025-2027</t>
  </si>
  <si>
    <t>Interreg Europe EAGER Saulės elektrinių spartesnio pritaikymo Europos žemės ūkyje užtikrinimas („Easing AGrophotovoltaics for EuRope“)</t>
  </si>
  <si>
    <t>SVD, FAD</t>
  </si>
  <si>
    <t>2024-2027</t>
  </si>
  <si>
    <t xml:space="preserve">EK Horizon Europe programos projektas  
„Paukščių stebėjimui skirto ir BŽŪP reikalavimais pagrįsto portalo sukūrimas, remiantis Sentinel duomenimis“ (BIRDWATCH) </t>
  </si>
  <si>
    <t xml:space="preserve">KD </t>
  </si>
  <si>
    <t>2023-2026</t>
  </si>
  <si>
    <t>ES LIFE programos projektas „GFarm for LIFE“</t>
  </si>
  <si>
    <t>SVD, PSD, KS, KPŽND, KD</t>
  </si>
  <si>
    <t>„ALNSIS modernizavimas, sukuriant naujus algoritmus“</t>
  </si>
  <si>
    <t>KD, ŽŪPD, SVD</t>
  </si>
  <si>
    <t>2024–2026</t>
  </si>
  <si>
    <t>„ŽŪPAIS E- paslaugų portalo sukūrimas“</t>
  </si>
  <si>
    <t>KPRD, KPŽND, ITD, SVD</t>
  </si>
  <si>
    <t xml:space="preserve">„Duomenų valdymo modelio sukūrimas“ 
</t>
  </si>
  <si>
    <t>SVD DAVS, ISVYS, ITD</t>
  </si>
  <si>
    <t>2025–2026</t>
  </si>
  <si>
    <t>p. s. toliau nuosekliai surašomi visi projektai ar kita planuojama veikla.</t>
  </si>
  <si>
    <r>
      <rPr>
        <vertAlign val="superscript"/>
        <sz val="11"/>
        <rFont val="Arial"/>
        <family val="2"/>
        <charset val="186"/>
      </rPr>
      <t>1</t>
    </r>
    <r>
      <rPr>
        <sz val="11"/>
        <rFont val="Arial"/>
        <family val="2"/>
        <charset val="186"/>
      </rPr>
      <t xml:space="preserve"> Finansavimo šaltiniai: ES (TF) – Europos Sąjungos lėšos, kai veikla tiesiogiai finansuojama iš Europos Sąjungos biudžeto, ES (KTA) – Europos Sąjungos lėšos, kaip veikla finansuojama iš kitų institucijų kuruojamų ES struktūrinių fondų, ES (ŽŪM) - Europos Sąjungos lėšos, kai veikla finansuojama iš Žemės ūkio ministerijos kuruojamų ES fondų lėšų, BF – bendrojo finansavimo lėšos, VB – valstybės biudžeto lėšos, UP – uždirbtos pajamos, PĮ – pajamų įmokos (įskaitant viršplanines PĮ), KT – kitos įstaigos lėšos.s. </t>
    </r>
  </si>
  <si>
    <t>Darbo užmokestis padidėjo dėl 2025 m. padidinto pareiginės algos (atlyginimo) bazinio dydžio, valstybės tarnautojų tarnybinės veiklos ir darbuotojų, dirbančių pagal darbo sutartį, kasmetinių veiklos vertinimų (pareiginės algos (atlyginimo) koeficientų kėlimo) ir NMA darbuotojų stažo padidėjimo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</si>
</sst>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5" x14ac:knownFonts="1">
    <font>
      <sz val="11"/>
      <color theme="1"/>
      <name val="Calibri"/>
      <family val="2"/>
      <scheme val="minor"/>
    </font>
    <font>
      <sz val="10"/>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name val="Arial"/>
      <family val="2"/>
      <charset val="186"/>
    </font>
    <font>
      <b/>
      <sz val="11"/>
      <name val="Arial"/>
      <family val="2"/>
      <charset val="186"/>
    </font>
    <font>
      <i/>
      <sz val="10"/>
      <name val="Arial"/>
      <family val="2"/>
      <charset val="186"/>
    </font>
    <font>
      <vertAlign val="superscript"/>
      <sz val="11"/>
      <name val="Arial"/>
      <family val="2"/>
      <charset val="186"/>
    </font>
    <font>
      <sz val="11"/>
      <color rgb="FFFF0000"/>
      <name val="Arial"/>
      <family val="2"/>
      <charset val="186"/>
    </font>
    <font>
      <b/>
      <vertAlign val="superscript"/>
      <sz val="11"/>
      <name val="Arial"/>
      <family val="2"/>
      <charset val="186"/>
    </font>
    <font>
      <i/>
      <sz val="11"/>
      <name val="Arial"/>
      <family val="2"/>
      <charset val="186"/>
    </font>
    <font>
      <b/>
      <i/>
      <sz val="11"/>
      <name val="Arial"/>
      <family val="2"/>
      <charset val="186"/>
    </font>
    <font>
      <sz val="12"/>
      <name val="Arial"/>
      <family val="2"/>
      <charset val="186"/>
    </font>
    <font>
      <sz val="10"/>
      <color rgb="FFFF0000"/>
      <name val="Arial"/>
      <family val="2"/>
      <charset val="186"/>
    </font>
    <font>
      <sz val="11"/>
      <color theme="1"/>
      <name val="Calibri"/>
      <family val="2"/>
      <scheme val="minor"/>
    </font>
    <font>
      <b/>
      <sz val="11"/>
      <color theme="1"/>
      <name val="Calibri"/>
      <family val="2"/>
      <scheme val="minor"/>
    </font>
    <font>
      <sz val="10"/>
      <name val="Arial"/>
      <family val="2"/>
      <charset val="186"/>
    </font>
    <font>
      <b/>
      <sz val="10"/>
      <name val="Arial"/>
      <family val="2"/>
      <charset val="186"/>
    </font>
    <font>
      <b/>
      <vertAlign val="superscript"/>
      <sz val="10"/>
      <name val="Arial"/>
      <family val="2"/>
      <charset val="186"/>
    </font>
    <font>
      <vertAlign val="superscript"/>
      <sz val="10"/>
      <name val="Arial"/>
      <family val="2"/>
      <charset val="186"/>
    </font>
    <font>
      <b/>
      <sz val="12"/>
      <name val="Arial"/>
      <family val="2"/>
      <charset val="186"/>
    </font>
    <font>
      <b/>
      <sz val="12"/>
      <color theme="1"/>
      <name val="Arial"/>
      <family val="2"/>
      <charset val="186"/>
    </font>
    <font>
      <sz val="8"/>
      <name val="Calibri"/>
      <family val="2"/>
      <scheme val="minor"/>
    </font>
    <font>
      <sz val="10"/>
      <color rgb="FF000000"/>
      <name val="Arial"/>
      <family val="2"/>
      <charset val="1"/>
    </font>
    <font>
      <sz val="11"/>
      <color rgb="FF000000"/>
      <name val="Arial"/>
      <family val="2"/>
      <charset val="186"/>
    </font>
    <font>
      <sz val="11"/>
      <color theme="1"/>
      <name val="Arial"/>
      <family val="2"/>
      <charset val="186"/>
    </font>
    <font>
      <b/>
      <sz val="11"/>
      <color theme="1"/>
      <name val="Arial"/>
      <family val="2"/>
      <charset val="186"/>
    </font>
    <font>
      <sz val="11"/>
      <name val="Arial"/>
      <family val="2"/>
    </font>
    <font>
      <b/>
      <sz val="11"/>
      <name val="Arial"/>
      <family val="2"/>
    </font>
    <font>
      <b/>
      <sz val="11"/>
      <color rgb="FF000000"/>
      <name val="Arial"/>
      <family val="2"/>
    </font>
    <font>
      <sz val="11"/>
      <color rgb="FF000000"/>
      <name val="Arial"/>
      <family val="2"/>
    </font>
    <font>
      <b/>
      <sz val="14"/>
      <name val="Arial"/>
      <family val="2"/>
      <charset val="186"/>
    </font>
    <font>
      <sz val="8.5"/>
      <name val="Arial"/>
      <family val="2"/>
      <charset val="186"/>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6F3F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style="thin">
        <color theme="2" tint="-0.24994659260841701"/>
      </right>
      <top/>
      <bottom style="thin">
        <color theme="2" tint="-0.24994659260841701"/>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0" fontId="5" fillId="0" borderId="0"/>
    <xf numFmtId="0" fontId="4" fillId="0" borderId="0"/>
    <xf numFmtId="0" fontId="4" fillId="0" borderId="0"/>
    <xf numFmtId="0" fontId="4" fillId="0" borderId="0"/>
    <xf numFmtId="0" fontId="3" fillId="0" borderId="0"/>
    <xf numFmtId="0" fontId="2" fillId="0" borderId="0"/>
    <xf numFmtId="43" fontId="16" fillId="0" borderId="0" applyFont="0" applyFill="0" applyBorder="0" applyAlignment="0" applyProtection="0"/>
  </cellStyleXfs>
  <cellXfs count="294">
    <xf numFmtId="0" fontId="0" fillId="0" borderId="0" xfId="0"/>
    <xf numFmtId="0" fontId="6" fillId="0" borderId="0" xfId="0" applyFont="1"/>
    <xf numFmtId="0" fontId="6" fillId="0" borderId="0" xfId="0" applyFont="1" applyAlignment="1">
      <alignment vertical="top" wrapText="1"/>
    </xf>
    <xf numFmtId="0" fontId="6" fillId="0" borderId="1" xfId="0" applyFont="1" applyBorder="1"/>
    <xf numFmtId="0" fontId="7" fillId="0" borderId="0" xfId="0" applyFont="1"/>
    <xf numFmtId="0" fontId="6" fillId="0" borderId="1" xfId="0" applyFont="1" applyBorder="1" applyAlignment="1">
      <alignment horizontal="center" vertical="top"/>
    </xf>
    <xf numFmtId="0" fontId="6" fillId="0" borderId="0" xfId="2" applyFont="1"/>
    <xf numFmtId="0" fontId="6" fillId="0" borderId="0" xfId="2" applyFont="1" applyAlignment="1">
      <alignment horizontal="left" vertical="top"/>
    </xf>
    <xf numFmtId="0" fontId="6" fillId="0" borderId="0" xfId="2" applyFont="1" applyAlignment="1">
      <alignment horizontal="left" vertical="top" wrapText="1"/>
    </xf>
    <xf numFmtId="0" fontId="12" fillId="0" borderId="0" xfId="2" applyFont="1"/>
    <xf numFmtId="0" fontId="7" fillId="0" borderId="1" xfId="2" applyFont="1" applyBorder="1" applyAlignment="1">
      <alignment horizontal="center" vertical="center" wrapText="1"/>
    </xf>
    <xf numFmtId="0" fontId="7" fillId="0" borderId="0" xfId="2" applyFont="1" applyAlignment="1">
      <alignment horizontal="center" vertical="center" wrapText="1"/>
    </xf>
    <xf numFmtId="0" fontId="12" fillId="3" borderId="1" xfId="0" applyFont="1" applyFill="1" applyBorder="1" applyAlignment="1">
      <alignment horizontal="center" vertical="center"/>
    </xf>
    <xf numFmtId="0" fontId="12" fillId="3" borderId="1" xfId="2" applyFont="1" applyFill="1" applyBorder="1" applyAlignment="1">
      <alignment horizontal="center" vertical="center" wrapText="1"/>
    </xf>
    <xf numFmtId="0" fontId="12" fillId="3" borderId="1" xfId="0" applyFont="1" applyFill="1" applyBorder="1" applyAlignment="1">
      <alignment horizontal="center" vertical="top" wrapText="1"/>
    </xf>
    <xf numFmtId="0" fontId="7" fillId="0" borderId="1" xfId="2" applyFont="1" applyBorder="1" applyAlignment="1">
      <alignment horizontal="center" vertical="center"/>
    </xf>
    <xf numFmtId="0" fontId="6" fillId="0" borderId="1" xfId="0" applyFont="1" applyBorder="1" applyAlignment="1">
      <alignment horizontal="center" vertical="center"/>
    </xf>
    <xf numFmtId="0" fontId="6" fillId="0" borderId="1" xfId="2" applyFont="1" applyBorder="1" applyAlignment="1">
      <alignment horizontal="left" vertical="center"/>
    </xf>
    <xf numFmtId="0" fontId="6" fillId="0" borderId="1" xfId="2" applyFont="1" applyBorder="1" applyAlignment="1">
      <alignment horizontal="left" vertical="center" wrapText="1"/>
    </xf>
    <xf numFmtId="0" fontId="7" fillId="0" borderId="7" xfId="2" applyFont="1" applyBorder="1" applyAlignment="1">
      <alignment horizontal="center" vertical="center" wrapText="1"/>
    </xf>
    <xf numFmtId="0" fontId="7" fillId="0" borderId="1" xfId="0" applyFont="1" applyBorder="1" applyAlignment="1">
      <alignment horizontal="center" vertical="top" wrapText="1"/>
    </xf>
    <xf numFmtId="0" fontId="7" fillId="0" borderId="1" xfId="0" applyFont="1" applyBorder="1" applyAlignment="1">
      <alignment horizontal="center" vertical="top"/>
    </xf>
    <xf numFmtId="0" fontId="6" fillId="3" borderId="1" xfId="0" applyFont="1" applyFill="1" applyBorder="1" applyAlignment="1">
      <alignment vertical="top" wrapText="1"/>
    </xf>
    <xf numFmtId="0" fontId="13" fillId="0" borderId="0" xfId="0" applyFont="1" applyAlignment="1">
      <alignment horizontal="right"/>
    </xf>
    <xf numFmtId="0" fontId="8" fillId="0" borderId="1" xfId="6" applyFont="1" applyBorder="1" applyAlignment="1">
      <alignment horizontal="center" vertical="center" wrapText="1"/>
    </xf>
    <xf numFmtId="0" fontId="8" fillId="0" borderId="5" xfId="6" applyFont="1" applyBorder="1" applyAlignment="1">
      <alignment horizontal="center" vertical="center" wrapText="1"/>
    </xf>
    <xf numFmtId="0" fontId="7" fillId="0" borderId="0" xfId="6" applyFont="1" applyAlignment="1">
      <alignment horizontal="center" vertical="center" wrapText="1"/>
    </xf>
    <xf numFmtId="0" fontId="6" fillId="0" borderId="1" xfId="2" applyFont="1" applyBorder="1" applyAlignment="1">
      <alignment horizontal="center" vertical="center"/>
    </xf>
    <xf numFmtId="4" fontId="6" fillId="3" borderId="0" xfId="0" applyNumberFormat="1" applyFont="1" applyFill="1" applyAlignment="1">
      <alignment horizontal="center" vertical="center" wrapText="1"/>
    </xf>
    <xf numFmtId="4" fontId="6" fillId="3" borderId="0" xfId="6" applyNumberFormat="1" applyFont="1" applyFill="1" applyAlignment="1">
      <alignment horizontal="center" vertical="center" wrapText="1"/>
    </xf>
    <xf numFmtId="0" fontId="10" fillId="0" borderId="0" xfId="0" applyFont="1"/>
    <xf numFmtId="0" fontId="15" fillId="0" borderId="0" xfId="0" applyFont="1"/>
    <xf numFmtId="0" fontId="15" fillId="3" borderId="0" xfId="0" applyFont="1" applyFill="1"/>
    <xf numFmtId="1" fontId="6" fillId="0" borderId="0" xfId="2" applyNumberFormat="1" applyFont="1"/>
    <xf numFmtId="1" fontId="6" fillId="0" borderId="0" xfId="2" applyNumberFormat="1" applyFont="1" applyAlignment="1">
      <alignment horizontal="center" vertical="center" wrapText="1"/>
    </xf>
    <xf numFmtId="1" fontId="17" fillId="0" borderId="0" xfId="0" applyNumberFormat="1" applyFont="1"/>
    <xf numFmtId="0" fontId="18" fillId="0" borderId="1" xfId="6" applyFont="1" applyBorder="1" applyAlignment="1">
      <alignment horizontal="center" vertical="top" wrapText="1"/>
    </xf>
    <xf numFmtId="0" fontId="18" fillId="0" borderId="0" xfId="6" applyFont="1"/>
    <xf numFmtId="0" fontId="18" fillId="0" borderId="0" xfId="6" applyFont="1" applyAlignment="1">
      <alignment horizontal="left" wrapText="1"/>
    </xf>
    <xf numFmtId="0" fontId="18" fillId="0" borderId="0" xfId="6" applyFont="1" applyAlignment="1">
      <alignment horizontal="left"/>
    </xf>
    <xf numFmtId="0" fontId="18" fillId="0" borderId="0" xfId="6" applyFont="1" applyAlignment="1">
      <alignment vertical="top" wrapText="1"/>
    </xf>
    <xf numFmtId="0" fontId="18" fillId="0" borderId="0" xfId="6" applyFont="1" applyAlignment="1">
      <alignment horizontal="left" vertical="top"/>
    </xf>
    <xf numFmtId="0" fontId="8" fillId="0" borderId="0" xfId="6" applyFont="1"/>
    <xf numFmtId="14" fontId="19" fillId="0" borderId="1" xfId="6" applyNumberFormat="1" applyFont="1" applyBorder="1" applyAlignment="1">
      <alignment horizontal="center" vertical="top" wrapText="1"/>
    </xf>
    <xf numFmtId="4" fontId="18" fillId="0" borderId="1" xfId="0" applyNumberFormat="1" applyFont="1" applyBorder="1" applyAlignment="1">
      <alignment horizontal="center" vertical="center" wrapText="1"/>
    </xf>
    <xf numFmtId="4" fontId="18" fillId="0" borderId="1" xfId="6" applyNumberFormat="1" applyFont="1" applyBorder="1" applyAlignment="1">
      <alignment horizontal="center" vertical="center" wrapText="1"/>
    </xf>
    <xf numFmtId="0" fontId="15" fillId="0" borderId="0" xfId="6" applyFont="1"/>
    <xf numFmtId="49" fontId="18" fillId="0" borderId="7" xfId="6" applyNumberFormat="1" applyFont="1" applyBorder="1" applyAlignment="1">
      <alignment horizontal="center" vertical="top" wrapText="1"/>
    </xf>
    <xf numFmtId="0" fontId="18" fillId="0" borderId="1" xfId="6" applyFont="1" applyBorder="1" applyAlignment="1">
      <alignment horizontal="left" vertical="top" wrapText="1"/>
    </xf>
    <xf numFmtId="14" fontId="18" fillId="0" borderId="1" xfId="6" applyNumberFormat="1" applyFont="1" applyBorder="1" applyAlignment="1">
      <alignment horizontal="center" vertical="top" wrapText="1"/>
    </xf>
    <xf numFmtId="49" fontId="18" fillId="0" borderId="5" xfId="6" applyNumberFormat="1" applyFont="1" applyBorder="1" applyAlignment="1">
      <alignment horizontal="center" vertical="top" wrapText="1"/>
    </xf>
    <xf numFmtId="0" fontId="18" fillId="0" borderId="5" xfId="6" applyFont="1" applyBorder="1" applyAlignment="1">
      <alignment horizontal="center" vertical="top" wrapText="1"/>
    </xf>
    <xf numFmtId="49" fontId="18" fillId="0" borderId="1" xfId="6" applyNumberFormat="1" applyFont="1" applyBorder="1" applyAlignment="1">
      <alignment horizontal="center" vertical="top" wrapText="1"/>
    </xf>
    <xf numFmtId="0" fontId="18" fillId="0" borderId="7" xfId="6" applyFont="1" applyBorder="1" applyAlignment="1">
      <alignment horizontal="left" vertical="top" wrapText="1"/>
    </xf>
    <xf numFmtId="0" fontId="18" fillId="0" borderId="7" xfId="6" applyFont="1" applyBorder="1" applyAlignment="1">
      <alignment horizontal="center" vertical="top" wrapText="1"/>
    </xf>
    <xf numFmtId="0" fontId="19" fillId="0" borderId="1" xfId="6" applyFont="1" applyBorder="1" applyAlignment="1">
      <alignment horizontal="center" vertical="center" wrapText="1"/>
    </xf>
    <xf numFmtId="0" fontId="18" fillId="0" borderId="0" xfId="6" applyFont="1" applyAlignment="1">
      <alignment horizontal="center" vertical="center" wrapText="1"/>
    </xf>
    <xf numFmtId="0" fontId="19" fillId="0" borderId="0" xfId="6" applyFont="1" applyAlignment="1">
      <alignment horizontal="center" vertical="center" wrapText="1"/>
    </xf>
    <xf numFmtId="4" fontId="18" fillId="0" borderId="0" xfId="6" applyNumberFormat="1" applyFont="1"/>
    <xf numFmtId="0" fontId="7" fillId="3" borderId="1" xfId="2" applyFont="1" applyFill="1" applyBorder="1" applyAlignment="1">
      <alignment horizontal="center" vertical="center" wrapText="1"/>
    </xf>
    <xf numFmtId="0" fontId="6" fillId="0" borderId="0" xfId="2" applyFont="1" applyAlignment="1">
      <alignment horizontal="center" vertical="top"/>
    </xf>
    <xf numFmtId="0" fontId="6" fillId="0" borderId="0" xfId="2" applyFont="1" applyAlignment="1">
      <alignment horizontal="center"/>
    </xf>
    <xf numFmtId="43" fontId="6" fillId="3" borderId="1" xfId="7" applyFont="1" applyFill="1" applyBorder="1" applyAlignment="1">
      <alignment horizontal="center" wrapText="1"/>
    </xf>
    <xf numFmtId="0" fontId="6" fillId="3" borderId="1" xfId="2" applyFont="1" applyFill="1" applyBorder="1" applyAlignment="1">
      <alignment horizontal="center" wrapText="1"/>
    </xf>
    <xf numFmtId="4" fontId="6" fillId="3" borderId="1" xfId="0" applyNumberFormat="1" applyFont="1" applyFill="1" applyBorder="1" applyAlignment="1">
      <alignment horizontal="center" wrapText="1"/>
    </xf>
    <xf numFmtId="4" fontId="6" fillId="3" borderId="1" xfId="2" applyNumberFormat="1" applyFont="1" applyFill="1" applyBorder="1" applyAlignment="1">
      <alignment horizontal="center" wrapText="1"/>
    </xf>
    <xf numFmtId="43" fontId="7" fillId="3" borderId="1" xfId="7" applyFont="1" applyFill="1" applyBorder="1" applyAlignment="1">
      <alignment horizontal="center" wrapText="1"/>
    </xf>
    <xf numFmtId="0" fontId="6" fillId="0" borderId="0" xfId="2" applyFont="1" applyAlignment="1">
      <alignment horizontal="right" vertical="top"/>
    </xf>
    <xf numFmtId="0" fontId="18" fillId="0" borderId="0" xfId="6" applyFont="1" applyAlignment="1">
      <alignment horizontal="right" vertical="top"/>
    </xf>
    <xf numFmtId="0" fontId="6" fillId="0" borderId="0" xfId="2" applyFont="1" applyAlignment="1">
      <alignment vertical="top" wrapText="1"/>
    </xf>
    <xf numFmtId="164" fontId="22" fillId="0" borderId="1"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9" fontId="23" fillId="0" borderId="16" xfId="0" applyNumberFormat="1" applyFont="1" applyBorder="1" applyAlignment="1">
      <alignment horizontal="center" vertical="top" wrapText="1"/>
    </xf>
    <xf numFmtId="9" fontId="22" fillId="0" borderId="1" xfId="0" applyNumberFormat="1" applyFont="1" applyBorder="1" applyAlignment="1">
      <alignment horizontal="center" vertical="top" wrapText="1"/>
    </xf>
    <xf numFmtId="9" fontId="22" fillId="0" borderId="1" xfId="6" applyNumberFormat="1" applyFont="1" applyBorder="1" applyAlignment="1">
      <alignment horizontal="center" vertical="top" wrapText="1"/>
    </xf>
    <xf numFmtId="0" fontId="6" fillId="3" borderId="0" xfId="2" applyFont="1" applyFill="1" applyAlignment="1">
      <alignment horizontal="center" vertical="top" wrapText="1"/>
    </xf>
    <xf numFmtId="0" fontId="6" fillId="3" borderId="0" xfId="0" applyFont="1" applyFill="1" applyAlignment="1">
      <alignment horizontal="center" vertical="top" wrapText="1"/>
    </xf>
    <xf numFmtId="0" fontId="7" fillId="3" borderId="0" xfId="2" applyFont="1" applyFill="1" applyAlignment="1">
      <alignment horizontal="center" vertical="center" wrapText="1"/>
    </xf>
    <xf numFmtId="43" fontId="7" fillId="3" borderId="0" xfId="7" applyFont="1" applyFill="1" applyBorder="1" applyAlignment="1">
      <alignment horizontal="center" wrapText="1"/>
    </xf>
    <xf numFmtId="0" fontId="6" fillId="0" borderId="0" xfId="0" applyFont="1" applyAlignment="1">
      <alignment horizontal="center" vertical="top" wrapText="1"/>
    </xf>
    <xf numFmtId="0" fontId="6" fillId="0" borderId="0" xfId="0" applyFont="1" applyAlignment="1">
      <alignment horizontal="center"/>
    </xf>
    <xf numFmtId="4" fontId="18" fillId="0" borderId="0" xfId="6" applyNumberFormat="1" applyFont="1" applyAlignment="1">
      <alignment horizontal="center" vertical="center" wrapText="1"/>
    </xf>
    <xf numFmtId="43" fontId="6" fillId="0" borderId="1" xfId="7" applyFont="1" applyFill="1" applyBorder="1" applyAlignment="1">
      <alignment horizontal="center" wrapText="1"/>
    </xf>
    <xf numFmtId="0" fontId="18" fillId="0" borderId="6" xfId="6" applyFont="1" applyBorder="1" applyAlignment="1">
      <alignment horizontal="center" vertical="top" wrapText="1"/>
    </xf>
    <xf numFmtId="0" fontId="7" fillId="4" borderId="1" xfId="2" applyFont="1" applyFill="1" applyBorder="1" applyAlignment="1">
      <alignment horizontal="center" vertical="center" wrapText="1"/>
    </xf>
    <xf numFmtId="0" fontId="6" fillId="4" borderId="1" xfId="0" applyFont="1" applyFill="1" applyBorder="1" applyAlignment="1">
      <alignment horizontal="center" vertical="top"/>
    </xf>
    <xf numFmtId="0" fontId="6" fillId="4" borderId="1" xfId="0" applyFont="1" applyFill="1" applyBorder="1" applyAlignment="1">
      <alignment vertical="top" wrapText="1"/>
    </xf>
    <xf numFmtId="0" fontId="6" fillId="4" borderId="1" xfId="0" applyFont="1" applyFill="1" applyBorder="1" applyAlignment="1">
      <alignment horizontal="center" vertical="top" wrapText="1"/>
    </xf>
    <xf numFmtId="0" fontId="7" fillId="4" borderId="1" xfId="0" applyFont="1" applyFill="1" applyBorder="1" applyAlignment="1">
      <alignment horizontal="center" vertical="top"/>
    </xf>
    <xf numFmtId="0" fontId="26" fillId="4" borderId="1" xfId="0" applyFont="1" applyFill="1" applyBorder="1" applyAlignment="1">
      <alignment horizontal="center" vertical="top"/>
    </xf>
    <xf numFmtId="0" fontId="6" fillId="4" borderId="1" xfId="0" applyFont="1" applyFill="1" applyBorder="1"/>
    <xf numFmtId="0" fontId="27" fillId="0" borderId="1" xfId="0" applyFont="1" applyBorder="1" applyAlignment="1">
      <alignment vertical="top"/>
    </xf>
    <xf numFmtId="0" fontId="28" fillId="3" borderId="1" xfId="0" applyFont="1" applyFill="1" applyBorder="1" applyAlignment="1">
      <alignment horizontal="center" vertical="top" wrapText="1"/>
    </xf>
    <xf numFmtId="0" fontId="28" fillId="3" borderId="1" xfId="0" applyFont="1" applyFill="1" applyBorder="1" applyAlignment="1">
      <alignment horizontal="center" vertical="top"/>
    </xf>
    <xf numFmtId="1" fontId="6" fillId="0" borderId="1" xfId="0" applyNumberFormat="1" applyFont="1" applyBorder="1" applyAlignment="1">
      <alignment horizontal="center" vertical="top"/>
    </xf>
    <xf numFmtId="0" fontId="26" fillId="0" borderId="1" xfId="0" applyFont="1" applyBorder="1" applyAlignment="1">
      <alignment horizontal="center" vertical="top"/>
    </xf>
    <xf numFmtId="0" fontId="6" fillId="4" borderId="1" xfId="0" applyFont="1" applyFill="1" applyBorder="1" applyAlignment="1">
      <alignment horizontal="left" vertical="top" wrapText="1"/>
    </xf>
    <xf numFmtId="0" fontId="6" fillId="4" borderId="1" xfId="0" applyFont="1" applyFill="1" applyBorder="1" applyAlignment="1">
      <alignment horizontal="center"/>
    </xf>
    <xf numFmtId="0" fontId="6" fillId="4" borderId="1" xfId="0" applyFont="1" applyFill="1" applyBorder="1" applyAlignment="1">
      <alignment horizontal="left" wrapText="1"/>
    </xf>
    <xf numFmtId="1" fontId="6" fillId="4" borderId="1" xfId="0" applyNumberFormat="1" applyFont="1" applyFill="1" applyBorder="1" applyAlignment="1">
      <alignment horizontal="center" vertical="top"/>
    </xf>
    <xf numFmtId="1" fontId="26" fillId="4" borderId="1" xfId="0" applyNumberFormat="1" applyFont="1" applyFill="1" applyBorder="1" applyAlignment="1">
      <alignment horizontal="center" vertical="top"/>
    </xf>
    <xf numFmtId="0" fontId="29" fillId="0" borderId="1" xfId="2" applyFont="1" applyBorder="1" applyAlignment="1">
      <alignment horizontal="left" vertical="center"/>
    </xf>
    <xf numFmtId="0" fontId="30" fillId="0" borderId="1" xfId="2" applyFont="1" applyBorder="1" applyAlignment="1">
      <alignment horizontal="center" vertical="center"/>
    </xf>
    <xf numFmtId="0" fontId="29" fillId="0" borderId="1" xfId="2" applyFont="1" applyBorder="1" applyAlignment="1">
      <alignment horizontal="center" vertical="center"/>
    </xf>
    <xf numFmtId="0" fontId="29" fillId="0" borderId="1" xfId="0" applyFont="1" applyBorder="1" applyAlignment="1">
      <alignment horizontal="center" vertical="center"/>
    </xf>
    <xf numFmtId="0" fontId="29" fillId="0" borderId="1" xfId="2" applyFont="1" applyBorder="1" applyAlignment="1">
      <alignment horizontal="right" vertical="center"/>
    </xf>
    <xf numFmtId="1" fontId="30" fillId="0" borderId="1" xfId="2" applyNumberFormat="1" applyFont="1" applyBorder="1" applyAlignment="1">
      <alignment horizontal="center" vertical="center"/>
    </xf>
    <xf numFmtId="1" fontId="29" fillId="0" borderId="1" xfId="2" applyNumberFormat="1" applyFont="1" applyBorder="1" applyAlignment="1">
      <alignment horizontal="center" vertical="center"/>
    </xf>
    <xf numFmtId="1" fontId="29" fillId="0" borderId="1" xfId="0" applyNumberFormat="1" applyFont="1" applyBorder="1" applyAlignment="1">
      <alignment horizontal="center" vertical="center"/>
    </xf>
    <xf numFmtId="1" fontId="29" fillId="0" borderId="1" xfId="0" applyNumberFormat="1" applyFont="1" applyBorder="1"/>
    <xf numFmtId="0" fontId="29" fillId="0" borderId="1" xfId="2" applyFont="1" applyBorder="1" applyAlignment="1">
      <alignment horizontal="right" vertical="center" wrapText="1"/>
    </xf>
    <xf numFmtId="1" fontId="31" fillId="0" borderId="0" xfId="0" applyNumberFormat="1" applyFont="1" applyAlignment="1">
      <alignment horizontal="center"/>
    </xf>
    <xf numFmtId="1" fontId="32" fillId="0" borderId="18" xfId="0" applyNumberFormat="1" applyFont="1" applyBorder="1" applyAlignment="1">
      <alignment horizontal="center"/>
    </xf>
    <xf numFmtId="0" fontId="29" fillId="0" borderId="1" xfId="0" applyFont="1" applyBorder="1" applyAlignment="1">
      <alignment wrapText="1"/>
    </xf>
    <xf numFmtId="0" fontId="29" fillId="0" borderId="1" xfId="2" applyFont="1" applyBorder="1" applyAlignment="1">
      <alignment horizontal="left" vertical="center" wrapText="1"/>
    </xf>
    <xf numFmtId="0" fontId="29" fillId="3" borderId="1" xfId="2" applyFont="1" applyFill="1" applyBorder="1" applyAlignment="1">
      <alignment horizontal="left" vertical="center"/>
    </xf>
    <xf numFmtId="0" fontId="29" fillId="3" borderId="1" xfId="2" applyFont="1" applyFill="1" applyBorder="1" applyAlignment="1">
      <alignment horizontal="center" vertical="center"/>
    </xf>
    <xf numFmtId="0" fontId="29" fillId="3" borderId="1" xfId="0" applyFont="1" applyFill="1" applyBorder="1" applyAlignment="1">
      <alignment horizontal="center" vertical="center"/>
    </xf>
    <xf numFmtId="0" fontId="19" fillId="4" borderId="1" xfId="6" applyFont="1" applyFill="1" applyBorder="1" applyAlignment="1">
      <alignment horizontal="center" vertical="center" wrapText="1"/>
    </xf>
    <xf numFmtId="0" fontId="19" fillId="4" borderId="6" xfId="0" applyFont="1" applyFill="1" applyBorder="1" applyAlignment="1">
      <alignment horizontal="center" vertical="center" wrapText="1"/>
    </xf>
    <xf numFmtId="49" fontId="18" fillId="4" borderId="1" xfId="6" applyNumberFormat="1" applyFont="1" applyFill="1" applyBorder="1" applyAlignment="1">
      <alignment horizontal="center" vertical="top" wrapText="1"/>
    </xf>
    <xf numFmtId="49" fontId="19" fillId="4" borderId="7" xfId="6" applyNumberFormat="1" applyFont="1" applyFill="1" applyBorder="1" applyAlignment="1">
      <alignment horizontal="center" vertical="top" wrapText="1"/>
    </xf>
    <xf numFmtId="164" fontId="22" fillId="0" borderId="1" xfId="6" applyNumberFormat="1" applyFont="1" applyBorder="1" applyAlignment="1">
      <alignment horizontal="center" vertical="top" wrapText="1"/>
    </xf>
    <xf numFmtId="0" fontId="1" fillId="0" borderId="1" xfId="6" applyFont="1" applyBorder="1" applyAlignment="1">
      <alignment horizontal="left" vertical="top" wrapText="1"/>
    </xf>
    <xf numFmtId="9" fontId="19" fillId="0" borderId="1" xfId="6" applyNumberFormat="1" applyFont="1" applyBorder="1" applyAlignment="1">
      <alignment horizontal="center" vertical="top" wrapText="1"/>
    </xf>
    <xf numFmtId="0" fontId="7" fillId="4" borderId="6" xfId="0" applyFont="1" applyFill="1" applyBorder="1" applyAlignment="1">
      <alignment horizontal="center" vertical="center" wrapText="1"/>
    </xf>
    <xf numFmtId="43" fontId="6" fillId="3" borderId="1" xfId="7" applyFont="1" applyFill="1" applyBorder="1" applyAlignment="1">
      <alignment horizontal="center" vertical="center" wrapText="1"/>
    </xf>
    <xf numFmtId="0" fontId="6" fillId="3" borderId="1" xfId="2" applyFont="1" applyFill="1" applyBorder="1" applyAlignment="1">
      <alignment horizontal="center" vertical="center" wrapText="1"/>
    </xf>
    <xf numFmtId="4" fontId="6" fillId="3" borderId="1" xfId="0" applyNumberFormat="1"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3" fontId="6" fillId="3" borderId="1" xfId="2" applyNumberFormat="1" applyFont="1" applyFill="1" applyBorder="1" applyAlignment="1">
      <alignment horizontal="center" vertical="center" wrapText="1"/>
    </xf>
    <xf numFmtId="3" fontId="6" fillId="0" borderId="1" xfId="0" applyNumberFormat="1" applyFont="1" applyBorder="1" applyAlignment="1">
      <alignment horizontal="center" vertical="center" wrapText="1"/>
    </xf>
    <xf numFmtId="3" fontId="6" fillId="3" borderId="1" xfId="7" applyNumberFormat="1" applyFont="1" applyFill="1" applyBorder="1" applyAlignment="1">
      <alignment horizontal="center" vertical="center" wrapText="1"/>
    </xf>
    <xf numFmtId="3" fontId="6" fillId="0" borderId="1" xfId="7" applyNumberFormat="1" applyFont="1" applyFill="1" applyBorder="1" applyAlignment="1">
      <alignment horizontal="center" vertical="center" wrapText="1"/>
    </xf>
    <xf numFmtId="3" fontId="6" fillId="0" borderId="1" xfId="7" applyNumberFormat="1" applyFont="1" applyFill="1" applyBorder="1" applyAlignment="1">
      <alignment horizontal="center" wrapText="1"/>
    </xf>
    <xf numFmtId="3" fontId="7" fillId="3" borderId="1" xfId="0" applyNumberFormat="1" applyFont="1" applyFill="1" applyBorder="1" applyAlignment="1">
      <alignment horizontal="center" wrapText="1"/>
    </xf>
    <xf numFmtId="3" fontId="6" fillId="3" borderId="1" xfId="2" applyNumberFormat="1" applyFont="1" applyFill="1" applyBorder="1" applyAlignment="1">
      <alignment horizontal="center" wrapText="1"/>
    </xf>
    <xf numFmtId="3" fontId="6" fillId="3" borderId="1" xfId="7" applyNumberFormat="1" applyFont="1" applyFill="1" applyBorder="1" applyAlignment="1">
      <alignment horizontal="center" wrapText="1"/>
    </xf>
    <xf numFmtId="3" fontId="7" fillId="3" borderId="1" xfId="7" applyNumberFormat="1" applyFont="1" applyFill="1" applyBorder="1" applyAlignment="1">
      <alignment horizontal="center" wrapText="1"/>
    </xf>
    <xf numFmtId="1" fontId="6" fillId="0" borderId="1" xfId="2" applyNumberFormat="1" applyFont="1" applyBorder="1" applyAlignment="1">
      <alignment horizontal="center" vertical="center"/>
    </xf>
    <xf numFmtId="1" fontId="18" fillId="0" borderId="1" xfId="6" applyNumberFormat="1" applyFont="1" applyBorder="1" applyAlignment="1">
      <alignment horizontal="center" vertical="center" wrapText="1"/>
    </xf>
    <xf numFmtId="1" fontId="25" fillId="0" borderId="0" xfId="0" applyNumberFormat="1" applyFont="1" applyAlignment="1">
      <alignment horizontal="center"/>
    </xf>
    <xf numFmtId="1" fontId="25" fillId="0" borderId="18" xfId="0" applyNumberFormat="1" applyFont="1" applyBorder="1" applyAlignment="1">
      <alignment horizontal="center"/>
    </xf>
    <xf numFmtId="1" fontId="18" fillId="0" borderId="1" xfId="0" applyNumberFormat="1" applyFont="1" applyBorder="1" applyAlignment="1">
      <alignment horizontal="center" vertical="center" wrapText="1"/>
    </xf>
    <xf numFmtId="3" fontId="18" fillId="0" borderId="1" xfId="0" applyNumberFormat="1" applyFont="1" applyBorder="1" applyAlignment="1">
      <alignment horizontal="center" vertical="center" wrapText="1"/>
    </xf>
    <xf numFmtId="3" fontId="18" fillId="0" borderId="1" xfId="6" applyNumberFormat="1" applyFont="1" applyBorder="1" applyAlignment="1">
      <alignment horizontal="center" vertical="center" wrapText="1"/>
    </xf>
    <xf numFmtId="3" fontId="18" fillId="0" borderId="1" xfId="7" applyNumberFormat="1" applyFont="1" applyFill="1" applyBorder="1" applyAlignment="1">
      <alignment horizontal="center" vertical="center"/>
    </xf>
    <xf numFmtId="3" fontId="6" fillId="4" borderId="1" xfId="0" applyNumberFormat="1" applyFont="1" applyFill="1" applyBorder="1" applyAlignment="1">
      <alignment horizontal="center" vertical="top"/>
    </xf>
    <xf numFmtId="0" fontId="19" fillId="0" borderId="0" xfId="6" applyFont="1" applyAlignment="1">
      <alignment horizontal="right" vertical="center"/>
    </xf>
    <xf numFmtId="0" fontId="7" fillId="0" borderId="0" xfId="0" applyFont="1" applyAlignment="1">
      <alignment horizontal="right"/>
    </xf>
    <xf numFmtId="0" fontId="7" fillId="0" borderId="15" xfId="2" applyFont="1" applyBorder="1" applyAlignment="1">
      <alignment horizontal="center" vertical="center"/>
    </xf>
    <xf numFmtId="0" fontId="7" fillId="0" borderId="0" xfId="2" applyFont="1" applyAlignment="1">
      <alignment horizontal="center"/>
    </xf>
    <xf numFmtId="0" fontId="7" fillId="0" borderId="0" xfId="0" applyFont="1" applyAlignment="1">
      <alignment horizontal="center"/>
    </xf>
    <xf numFmtId="1" fontId="7" fillId="0" borderId="1" xfId="2" applyNumberFormat="1" applyFont="1" applyBorder="1" applyAlignment="1">
      <alignment horizontal="center" vertical="center"/>
    </xf>
    <xf numFmtId="0" fontId="6" fillId="0" borderId="0" xfId="0" applyFont="1" applyAlignment="1">
      <alignment horizontal="left" vertical="top" wrapText="1"/>
    </xf>
    <xf numFmtId="0" fontId="6" fillId="0" borderId="0" xfId="0" applyFont="1" applyAlignment="1">
      <alignment wrapText="1"/>
    </xf>
    <xf numFmtId="0" fontId="6" fillId="0" borderId="0" xfId="0" applyFont="1"/>
    <xf numFmtId="0" fontId="7" fillId="0" borderId="1" xfId="2" applyFont="1" applyBorder="1" applyAlignment="1">
      <alignment horizontal="center" vertical="center" wrapText="1"/>
    </xf>
    <xf numFmtId="0" fontId="6" fillId="0" borderId="1" xfId="0" applyFont="1" applyBorder="1" applyAlignment="1">
      <alignment horizontal="center" vertical="center"/>
    </xf>
    <xf numFmtId="0" fontId="30" fillId="4" borderId="1" xfId="2" applyFont="1" applyFill="1" applyBorder="1" applyAlignment="1">
      <alignment horizontal="center" vertical="center" wrapText="1"/>
    </xf>
    <xf numFmtId="0" fontId="29" fillId="4" borderId="1" xfId="0" applyFont="1" applyFill="1" applyBorder="1" applyAlignment="1">
      <alignment horizontal="center" wrapText="1"/>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5" xfId="2" applyFont="1" applyFill="1" applyBorder="1" applyAlignment="1">
      <alignment horizontal="center" vertical="top" wrapText="1"/>
    </xf>
    <xf numFmtId="0" fontId="7" fillId="4" borderId="7" xfId="0" applyFont="1" applyFill="1" applyBorder="1" applyAlignment="1">
      <alignment horizontal="center" vertical="top" wrapText="1"/>
    </xf>
    <xf numFmtId="0" fontId="6" fillId="3" borderId="0" xfId="0" applyFont="1" applyFill="1" applyAlignment="1">
      <alignment horizontal="left" vertical="top" wrapText="1"/>
    </xf>
    <xf numFmtId="0" fontId="33" fillId="0" borderId="0" xfId="0" applyFont="1" applyAlignment="1">
      <alignment horizontal="center" wrapText="1"/>
    </xf>
    <xf numFmtId="0" fontId="7" fillId="4" borderId="1" xfId="2"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xf numFmtId="49" fontId="18" fillId="0" borderId="5" xfId="6" applyNumberFormat="1" applyFont="1" applyBorder="1" applyAlignment="1">
      <alignment horizontal="center" vertical="top" wrapText="1"/>
    </xf>
    <xf numFmtId="49" fontId="18" fillId="0" borderId="6" xfId="6" applyNumberFormat="1" applyFont="1" applyBorder="1" applyAlignment="1">
      <alignment horizontal="center" vertical="top" wrapText="1"/>
    </xf>
    <xf numFmtId="49" fontId="18" fillId="0" borderId="7" xfId="6" applyNumberFormat="1" applyFont="1" applyBorder="1" applyAlignment="1">
      <alignment horizontal="center" vertical="top" wrapText="1"/>
    </xf>
    <xf numFmtId="0" fontId="18" fillId="0" borderId="8" xfId="6" applyFont="1" applyBorder="1" applyAlignment="1">
      <alignment horizontal="left" vertical="top" wrapText="1"/>
    </xf>
    <xf numFmtId="0" fontId="18" fillId="0" borderId="14" xfId="6" applyFont="1" applyBorder="1" applyAlignment="1">
      <alignment horizontal="left" vertical="top" wrapText="1"/>
    </xf>
    <xf numFmtId="0" fontId="18" fillId="0" borderId="10" xfId="6" applyFont="1" applyBorder="1" applyAlignment="1">
      <alignment horizontal="left" vertical="top" wrapText="1"/>
    </xf>
    <xf numFmtId="0" fontId="18" fillId="0" borderId="0" xfId="6" applyFont="1" applyAlignment="1">
      <alignment horizontal="left" vertical="top" wrapText="1"/>
    </xf>
    <xf numFmtId="0" fontId="18" fillId="0" borderId="12" xfId="6" applyFont="1" applyBorder="1" applyAlignment="1">
      <alignment horizontal="left" vertical="top" wrapText="1"/>
    </xf>
    <xf numFmtId="0" fontId="18" fillId="0" borderId="15" xfId="6" applyFont="1" applyBorder="1" applyAlignment="1">
      <alignment horizontal="left" vertical="top" wrapText="1"/>
    </xf>
    <xf numFmtId="0" fontId="18" fillId="0" borderId="5" xfId="6" applyFont="1" applyBorder="1" applyAlignment="1">
      <alignment horizontal="center" vertical="top" wrapText="1"/>
    </xf>
    <xf numFmtId="0" fontId="18" fillId="0" borderId="6" xfId="6" applyFont="1" applyBorder="1" applyAlignment="1">
      <alignment horizontal="center" vertical="top" wrapText="1"/>
    </xf>
    <xf numFmtId="0" fontId="18" fillId="0" borderId="7" xfId="6" applyFont="1" applyBorder="1" applyAlignment="1">
      <alignment horizontal="center" vertical="top"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14" fontId="18" fillId="0" borderId="6" xfId="6" applyNumberFormat="1" applyFont="1" applyBorder="1" applyAlignment="1">
      <alignment horizontal="center" vertical="top" wrapText="1"/>
    </xf>
    <xf numFmtId="14" fontId="18" fillId="0" borderId="7" xfId="6" applyNumberFormat="1" applyFont="1" applyBorder="1" applyAlignment="1">
      <alignment horizontal="center" vertical="top" wrapText="1"/>
    </xf>
    <xf numFmtId="0" fontId="19" fillId="0" borderId="0" xfId="6" applyFont="1" applyAlignment="1">
      <alignment horizontal="center" vertical="center"/>
    </xf>
    <xf numFmtId="0" fontId="33" fillId="0" borderId="0" xfId="6" applyFont="1" applyAlignment="1">
      <alignment horizontal="center"/>
    </xf>
    <xf numFmtId="0" fontId="33" fillId="0" borderId="0" xfId="0" applyFont="1" applyAlignment="1">
      <alignment horizontal="center"/>
    </xf>
    <xf numFmtId="0" fontId="7" fillId="0" borderId="0" xfId="6" applyFont="1" applyAlignment="1">
      <alignment horizontal="center" vertical="center" wrapText="1"/>
    </xf>
    <xf numFmtId="0" fontId="6" fillId="0" borderId="0" xfId="0" applyFont="1" applyAlignment="1">
      <alignment horizontal="center" vertical="center" wrapText="1"/>
    </xf>
    <xf numFmtId="0" fontId="19" fillId="4" borderId="5" xfId="6" applyFont="1" applyFill="1" applyBorder="1" applyAlignment="1">
      <alignment horizontal="center" vertical="center" wrapText="1"/>
    </xf>
    <xf numFmtId="0" fontId="19" fillId="4" borderId="6" xfId="6" applyFont="1" applyFill="1" applyBorder="1" applyAlignment="1">
      <alignment horizontal="center" vertical="center" wrapText="1"/>
    </xf>
    <xf numFmtId="0" fontId="18" fillId="4" borderId="7" xfId="0" applyFont="1" applyFill="1" applyBorder="1" applyAlignment="1">
      <alignment horizontal="center" vertical="center" wrapText="1"/>
    </xf>
    <xf numFmtId="0" fontId="19" fillId="4" borderId="8" xfId="6" applyFont="1" applyFill="1" applyBorder="1" applyAlignment="1">
      <alignment horizontal="center" vertical="center" wrapText="1"/>
    </xf>
    <xf numFmtId="0" fontId="18" fillId="4" borderId="9" xfId="0" applyFont="1" applyFill="1" applyBorder="1" applyAlignment="1">
      <alignment horizontal="center" vertical="center" wrapText="1"/>
    </xf>
    <xf numFmtId="0" fontId="19" fillId="4" borderId="10" xfId="6"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9" fillId="4" borderId="12" xfId="6" applyFont="1" applyFill="1" applyBorder="1" applyAlignment="1">
      <alignment horizontal="center" vertical="center" wrapText="1"/>
    </xf>
    <xf numFmtId="0" fontId="18" fillId="4" borderId="13" xfId="0" applyFont="1" applyFill="1" applyBorder="1" applyAlignment="1">
      <alignment horizontal="center" vertical="center" wrapText="1"/>
    </xf>
    <xf numFmtId="49" fontId="18" fillId="4" borderId="1" xfId="6" applyNumberFormat="1" applyFont="1" applyFill="1" applyBorder="1" applyAlignment="1">
      <alignment horizontal="center" vertical="top" wrapText="1"/>
    </xf>
    <xf numFmtId="0" fontId="18" fillId="4" borderId="8" xfId="6" applyFont="1" applyFill="1" applyBorder="1" applyAlignment="1">
      <alignment horizontal="left" vertical="top" wrapText="1"/>
    </xf>
    <xf numFmtId="0" fontId="18" fillId="4" borderId="14" xfId="6" applyFont="1" applyFill="1" applyBorder="1" applyAlignment="1">
      <alignment horizontal="left" vertical="top" wrapText="1"/>
    </xf>
    <xf numFmtId="0" fontId="18" fillId="4" borderId="10" xfId="6" applyFont="1" applyFill="1" applyBorder="1" applyAlignment="1">
      <alignment horizontal="left" vertical="top" wrapText="1"/>
    </xf>
    <xf numFmtId="0" fontId="18" fillId="4" borderId="0" xfId="6" applyFont="1" applyFill="1" applyAlignment="1">
      <alignment horizontal="left" vertical="top" wrapText="1"/>
    </xf>
    <xf numFmtId="0" fontId="19" fillId="4" borderId="1" xfId="6" applyFont="1" applyFill="1" applyBorder="1" applyAlignment="1">
      <alignment horizontal="center" vertical="center" wrapText="1"/>
    </xf>
    <xf numFmtId="0" fontId="19" fillId="4" borderId="5" xfId="6" applyFont="1" applyFill="1" applyBorder="1" applyAlignment="1">
      <alignment horizontal="center" vertical="top" wrapText="1"/>
    </xf>
    <xf numFmtId="0" fontId="18" fillId="4" borderId="7" xfId="0" applyFont="1" applyFill="1" applyBorder="1" applyAlignment="1">
      <alignment horizontal="center" vertical="top" wrapText="1"/>
    </xf>
    <xf numFmtId="0" fontId="18" fillId="4" borderId="12" xfId="6" applyFont="1" applyFill="1" applyBorder="1" applyAlignment="1">
      <alignment vertical="top" wrapText="1"/>
    </xf>
    <xf numFmtId="0" fontId="18" fillId="4" borderId="15" xfId="6" applyFont="1" applyFill="1" applyBorder="1" applyAlignment="1">
      <alignment vertical="top" wrapText="1"/>
    </xf>
    <xf numFmtId="0" fontId="18" fillId="0" borderId="5" xfId="6" applyFont="1" applyBorder="1" applyAlignment="1">
      <alignment horizontal="left" vertical="top" wrapText="1"/>
    </xf>
    <xf numFmtId="0" fontId="18" fillId="0" borderId="6" xfId="6" applyFont="1" applyBorder="1" applyAlignment="1">
      <alignment horizontal="left" vertical="top" wrapText="1"/>
    </xf>
    <xf numFmtId="0" fontId="19" fillId="4" borderId="2" xfId="6" applyFont="1" applyFill="1" applyBorder="1" applyAlignment="1">
      <alignment horizontal="left" vertical="top" wrapText="1"/>
    </xf>
    <xf numFmtId="0" fontId="19" fillId="4" borderId="3" xfId="6" applyFont="1" applyFill="1" applyBorder="1" applyAlignment="1">
      <alignment horizontal="left" vertical="top" wrapText="1"/>
    </xf>
    <xf numFmtId="0" fontId="19" fillId="4" borderId="4" xfId="6" applyFont="1" applyFill="1" applyBorder="1" applyAlignment="1">
      <alignment horizontal="left" vertical="top" wrapText="1"/>
    </xf>
    <xf numFmtId="0" fontId="18" fillId="0" borderId="7" xfId="6" applyFont="1" applyBorder="1" applyAlignment="1">
      <alignment horizontal="left" vertical="top" wrapText="1"/>
    </xf>
    <xf numFmtId="0" fontId="19" fillId="4" borderId="2" xfId="6" applyFont="1" applyFill="1" applyBorder="1" applyAlignment="1">
      <alignment horizontal="left" vertical="center" wrapText="1"/>
    </xf>
    <xf numFmtId="0" fontId="19" fillId="4" borderId="3" xfId="0" applyFont="1" applyFill="1" applyBorder="1" applyAlignment="1">
      <alignment horizontal="left" vertical="center" wrapText="1"/>
    </xf>
    <xf numFmtId="0" fontId="19" fillId="4" borderId="4" xfId="0" applyFont="1" applyFill="1" applyBorder="1" applyAlignment="1">
      <alignment horizontal="left" vertical="center" wrapText="1"/>
    </xf>
    <xf numFmtId="0" fontId="18" fillId="0" borderId="1" xfId="6" applyFont="1" applyBorder="1" applyAlignment="1">
      <alignment horizontal="center" vertical="center" wrapText="1"/>
    </xf>
    <xf numFmtId="0" fontId="18" fillId="0" borderId="1" xfId="6" applyFont="1" applyBorder="1" applyAlignment="1">
      <alignment horizontal="left" vertical="top" wrapText="1"/>
    </xf>
    <xf numFmtId="0" fontId="18" fillId="3" borderId="1" xfId="6" applyFont="1" applyFill="1" applyBorder="1" applyAlignment="1">
      <alignment horizontal="center" vertical="top" wrapText="1"/>
    </xf>
    <xf numFmtId="0" fontId="18" fillId="0" borderId="1" xfId="0" applyFont="1" applyBorder="1" applyAlignment="1">
      <alignment horizontal="center" vertical="center" wrapText="1"/>
    </xf>
    <xf numFmtId="14" fontId="18" fillId="3" borderId="1" xfId="6" applyNumberFormat="1" applyFont="1" applyFill="1" applyBorder="1" applyAlignment="1">
      <alignment horizontal="center" vertical="top" wrapText="1"/>
    </xf>
    <xf numFmtId="0" fontId="18" fillId="0" borderId="0" xfId="6" applyFont="1" applyAlignment="1">
      <alignment horizontal="left" vertical="center" wrapText="1"/>
    </xf>
    <xf numFmtId="0" fontId="18" fillId="0" borderId="0" xfId="0" applyFont="1" applyAlignment="1">
      <alignment horizontal="left" vertical="center" wrapText="1"/>
    </xf>
    <xf numFmtId="0" fontId="18" fillId="0" borderId="0" xfId="6" applyFont="1" applyAlignment="1">
      <alignment wrapText="1"/>
    </xf>
    <xf numFmtId="0" fontId="1" fillId="0" borderId="0" xfId="0" applyFont="1"/>
    <xf numFmtId="0" fontId="18" fillId="3" borderId="5" xfId="6" applyFont="1" applyFill="1" applyBorder="1" applyAlignment="1">
      <alignment horizontal="center" vertical="top" wrapText="1"/>
    </xf>
    <xf numFmtId="0" fontId="18" fillId="3" borderId="6" xfId="6" applyFont="1" applyFill="1" applyBorder="1" applyAlignment="1">
      <alignment horizontal="center" vertical="top" wrapText="1"/>
    </xf>
    <xf numFmtId="0" fontId="18" fillId="3" borderId="7" xfId="6" applyFont="1" applyFill="1" applyBorder="1" applyAlignment="1">
      <alignment horizontal="center" vertical="top" wrapText="1"/>
    </xf>
    <xf numFmtId="14" fontId="18" fillId="3" borderId="5" xfId="6" applyNumberFormat="1" applyFont="1" applyFill="1" applyBorder="1" applyAlignment="1">
      <alignment horizontal="center" vertical="top" wrapText="1"/>
    </xf>
    <xf numFmtId="14" fontId="18" fillId="3" borderId="6" xfId="6" applyNumberFormat="1" applyFont="1" applyFill="1" applyBorder="1" applyAlignment="1">
      <alignment horizontal="center" vertical="top" wrapText="1"/>
    </xf>
    <xf numFmtId="14" fontId="18" fillId="3" borderId="7" xfId="6" applyNumberFormat="1" applyFont="1" applyFill="1" applyBorder="1" applyAlignment="1">
      <alignment horizontal="center" vertical="top" wrapText="1"/>
    </xf>
    <xf numFmtId="0" fontId="18" fillId="0" borderId="14" xfId="6" applyFont="1" applyBorder="1"/>
    <xf numFmtId="0" fontId="18" fillId="0" borderId="14" xfId="0" applyFont="1" applyBorder="1"/>
    <xf numFmtId="0" fontId="6" fillId="0" borderId="1" xfId="2" applyFont="1" applyBorder="1" applyAlignment="1">
      <alignment vertical="top" wrapText="1"/>
    </xf>
    <xf numFmtId="0" fontId="6" fillId="3" borderId="1" xfId="6" applyFont="1" applyFill="1" applyBorder="1" applyAlignment="1">
      <alignment horizontal="center" vertical="top" wrapText="1"/>
    </xf>
    <xf numFmtId="0" fontId="6" fillId="3" borderId="5" xfId="6" applyFont="1" applyFill="1" applyBorder="1" applyAlignment="1">
      <alignment horizontal="center" vertical="top" wrapText="1"/>
    </xf>
    <xf numFmtId="0" fontId="6" fillId="3" borderId="6" xfId="6"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0" borderId="0" xfId="2" applyFont="1" applyAlignment="1">
      <alignment vertical="center" wrapText="1"/>
    </xf>
    <xf numFmtId="0" fontId="6" fillId="0" borderId="19" xfId="2" applyFont="1" applyBorder="1" applyAlignment="1">
      <alignment vertical="top" wrapText="1"/>
    </xf>
    <xf numFmtId="0" fontId="6" fillId="0" borderId="10" xfId="2" applyFont="1" applyBorder="1" applyAlignment="1">
      <alignment vertical="top" wrapText="1"/>
    </xf>
    <xf numFmtId="0" fontId="6" fillId="0" borderId="0" xfId="2" applyFont="1" applyAlignment="1">
      <alignment vertical="top" wrapText="1"/>
    </xf>
    <xf numFmtId="0" fontId="6" fillId="0" borderId="12" xfId="2" applyFont="1" applyBorder="1" applyAlignment="1">
      <alignment vertical="top" wrapText="1"/>
    </xf>
    <xf numFmtId="0" fontId="6" fillId="0" borderId="15" xfId="2" applyFont="1" applyBorder="1" applyAlignment="1">
      <alignment vertical="top" wrapText="1"/>
    </xf>
    <xf numFmtId="0" fontId="7" fillId="0" borderId="0" xfId="2" applyFont="1" applyAlignment="1">
      <alignment wrapText="1"/>
    </xf>
    <xf numFmtId="0" fontId="7" fillId="0" borderId="0" xfId="0" applyFont="1" applyAlignment="1">
      <alignment wrapText="1"/>
    </xf>
    <xf numFmtId="0" fontId="33" fillId="0" borderId="0" xfId="2" applyFont="1" applyAlignment="1">
      <alignment horizontal="center"/>
    </xf>
    <xf numFmtId="0" fontId="7" fillId="4" borderId="8" xfId="2" applyFont="1" applyFill="1" applyBorder="1" applyAlignment="1">
      <alignment horizontal="center" vertical="center" wrapText="1"/>
    </xf>
    <xf numFmtId="0" fontId="6" fillId="4" borderId="9" xfId="0" applyFont="1" applyFill="1" applyBorder="1" applyAlignment="1">
      <alignment horizontal="center" vertical="center" wrapText="1"/>
    </xf>
    <xf numFmtId="0" fontId="7" fillId="4" borderId="10" xfId="2" applyFont="1" applyFill="1" applyBorder="1" applyAlignment="1">
      <alignment horizontal="center" vertical="center" wrapText="1"/>
    </xf>
    <xf numFmtId="0" fontId="6" fillId="4" borderId="11" xfId="0" applyFont="1" applyFill="1" applyBorder="1" applyAlignment="1">
      <alignment horizontal="center" vertical="center" wrapText="1"/>
    </xf>
    <xf numFmtId="0" fontId="7" fillId="4" borderId="12" xfId="2" applyFont="1" applyFill="1" applyBorder="1" applyAlignment="1">
      <alignment horizontal="center" vertical="center" wrapText="1"/>
    </xf>
    <xf numFmtId="0" fontId="6" fillId="4" borderId="13" xfId="0"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6" fillId="4" borderId="7" xfId="0" applyFont="1" applyFill="1" applyBorder="1" applyAlignment="1">
      <alignment horizontal="center" vertical="center" wrapText="1"/>
    </xf>
    <xf numFmtId="0" fontId="7" fillId="0" borderId="0" xfId="2" applyFont="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7" xfId="2" applyFont="1" applyBorder="1" applyAlignment="1">
      <alignment horizontal="center" vertical="center" wrapText="1"/>
    </xf>
    <xf numFmtId="0" fontId="8" fillId="0" borderId="5" xfId="2" applyFont="1" applyBorder="1" applyAlignment="1">
      <alignment horizontal="center" vertical="center" wrapText="1"/>
    </xf>
    <xf numFmtId="0" fontId="8" fillId="0" borderId="7" xfId="2" applyFont="1" applyBorder="1" applyAlignment="1">
      <alignment horizontal="center" vertical="center" wrapText="1"/>
    </xf>
    <xf numFmtId="0" fontId="6" fillId="0" borderId="0" xfId="0" applyFont="1" applyAlignment="1">
      <alignment vertical="center" wrapText="1"/>
    </xf>
    <xf numFmtId="0" fontId="6" fillId="4" borderId="7" xfId="0" applyFont="1" applyFill="1" applyBorder="1" applyAlignment="1">
      <alignment horizontal="center" vertical="top" wrapText="1"/>
    </xf>
    <xf numFmtId="0" fontId="6" fillId="3" borderId="1" xfId="2" applyFont="1" applyFill="1" applyBorder="1" applyAlignment="1">
      <alignment horizontal="center" vertical="top" wrapText="1"/>
    </xf>
    <xf numFmtId="0" fontId="6" fillId="3" borderId="5" xfId="2" applyFont="1" applyFill="1" applyBorder="1" applyAlignment="1">
      <alignment horizontal="center" vertical="top" wrapText="1"/>
    </xf>
    <xf numFmtId="0" fontId="6" fillId="3" borderId="6" xfId="2" applyFont="1" applyFill="1" applyBorder="1" applyAlignment="1">
      <alignment horizontal="center" vertical="top" wrapText="1"/>
    </xf>
    <xf numFmtId="0" fontId="6" fillId="0" borderId="8" xfId="2" applyFont="1" applyBorder="1" applyAlignment="1">
      <alignment vertical="top" wrapText="1"/>
    </xf>
    <xf numFmtId="0" fontId="6" fillId="0" borderId="14" xfId="2" applyFont="1" applyBorder="1" applyAlignment="1">
      <alignment vertical="top" wrapText="1"/>
    </xf>
    <xf numFmtId="0" fontId="6" fillId="0" borderId="1" xfId="2" applyFont="1" applyBorder="1" applyAlignment="1">
      <alignment horizontal="center" vertical="top" wrapText="1"/>
    </xf>
    <xf numFmtId="0" fontId="6" fillId="0" borderId="5" xfId="2" applyFont="1" applyBorder="1" applyAlignment="1">
      <alignment horizontal="center" vertical="top" wrapText="1"/>
    </xf>
    <xf numFmtId="0" fontId="6" fillId="0" borderId="6" xfId="2" applyFont="1" applyBorder="1" applyAlignment="1">
      <alignment horizontal="center" vertical="top"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14" fillId="3" borderId="4" xfId="2" applyFont="1" applyFill="1" applyBorder="1" applyAlignment="1">
      <alignment horizontal="center" vertical="top" wrapText="1"/>
    </xf>
    <xf numFmtId="0" fontId="14" fillId="3" borderId="5" xfId="2" applyFont="1" applyFill="1" applyBorder="1" applyAlignment="1">
      <alignment horizontal="center" vertical="top" wrapText="1"/>
    </xf>
    <xf numFmtId="0" fontId="14" fillId="3" borderId="6" xfId="2" applyFont="1" applyFill="1" applyBorder="1" applyAlignment="1">
      <alignment horizontal="center" vertical="top" wrapText="1"/>
    </xf>
    <xf numFmtId="0" fontId="14" fillId="3" borderId="6" xfId="0" applyFont="1" applyFill="1" applyBorder="1" applyAlignment="1">
      <alignment horizontal="center" vertical="top" wrapText="1"/>
    </xf>
    <xf numFmtId="0" fontId="14" fillId="3" borderId="7" xfId="0" applyFont="1" applyFill="1" applyBorder="1" applyAlignment="1">
      <alignment horizontal="center" vertical="top" wrapText="1"/>
    </xf>
    <xf numFmtId="0" fontId="6" fillId="3" borderId="4" xfId="2" applyFont="1" applyFill="1" applyBorder="1" applyAlignment="1">
      <alignment horizontal="center" vertical="top" wrapText="1"/>
    </xf>
    <xf numFmtId="2" fontId="34" fillId="0" borderId="5" xfId="0" applyNumberFormat="1" applyFont="1" applyBorder="1" applyAlignment="1">
      <alignment horizontal="left" vertical="top" wrapText="1"/>
    </xf>
    <xf numFmtId="2" fontId="34" fillId="0" borderId="6" xfId="0" applyNumberFormat="1" applyFont="1" applyBorder="1" applyAlignment="1">
      <alignment horizontal="left" vertical="top" wrapText="1"/>
    </xf>
    <xf numFmtId="2" fontId="34" fillId="0" borderId="7" xfId="0" applyNumberFormat="1" applyFont="1" applyBorder="1" applyAlignment="1">
      <alignment horizontal="left" vertical="top" wrapText="1"/>
    </xf>
    <xf numFmtId="0" fontId="6" fillId="3" borderId="1" xfId="0" applyFont="1" applyFill="1" applyBorder="1" applyAlignment="1">
      <alignment horizontal="left" vertical="top" wrapText="1"/>
    </xf>
  </cellXfs>
  <cellStyles count="8">
    <cellStyle name="Comma" xfId="7" builtinId="3"/>
    <cellStyle name="Normal" xfId="0" builtinId="0"/>
    <cellStyle name="Normal 11 12 2" xfId="2" xr:uid="{00000000-0005-0000-0000-000001000000}"/>
    <cellStyle name="Normal 11 12 2 2" xfId="6" xr:uid="{AE9F85A5-97AD-4BF0-AF8C-2873A958D2ED}"/>
    <cellStyle name="Normal 11 2" xfId="1" xr:uid="{00000000-0005-0000-0000-000002000000}"/>
    <cellStyle name="Normal 13 10 2 2" xfId="4" xr:uid="{00000000-0005-0000-0000-000003000000}"/>
    <cellStyle name="Normal 13 10 3" xfId="3" xr:uid="{00000000-0005-0000-0000-000004000000}"/>
    <cellStyle name="Normal 2" xfId="5" xr:uid="{00000000-0005-0000-0000-000005000000}"/>
  </cellStyles>
  <dxfs count="0"/>
  <tableStyles count="0" defaultTableStyle="TableStyleMedium2" defaultPivotStyle="PivotStyleLight16"/>
  <colors>
    <mruColors>
      <color rgb="FFF6F3F0"/>
      <color rgb="FFCED8C9"/>
      <color rgb="FF7694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373061</xdr:colOff>
      <xdr:row>55</xdr:row>
      <xdr:rowOff>100541</xdr:rowOff>
    </xdr:from>
    <xdr:to>
      <xdr:col>10</xdr:col>
      <xdr:colOff>322551</xdr:colOff>
      <xdr:row>55</xdr:row>
      <xdr:rowOff>100542</xdr:rowOff>
    </xdr:to>
    <xdr:cxnSp macro="">
      <xdr:nvCxnSpPr>
        <xdr:cNvPr id="2" name="Straight Connector 1">
          <a:extLst>
            <a:ext uri="{FF2B5EF4-FFF2-40B4-BE49-F238E27FC236}">
              <a16:creationId xmlns:a16="http://schemas.microsoft.com/office/drawing/2014/main" id="{3567949D-EBD5-47C0-8F29-E4B82C5C3CA1}"/>
            </a:ext>
          </a:extLst>
        </xdr:cNvPr>
        <xdr:cNvCxnSpPr/>
      </xdr:nvCxnSpPr>
      <xdr:spPr>
        <a:xfrm>
          <a:off x="6159499" y="23282010"/>
          <a:ext cx="3080833"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20AE9-D85C-4C7F-9235-B08BA1E35D5F}">
  <dimension ref="B2:N113"/>
  <sheetViews>
    <sheetView showGridLines="0" tabSelected="1" zoomScale="90" zoomScaleNormal="90" workbookViewId="0">
      <selection activeCell="B8" sqref="B8:B10"/>
    </sheetView>
  </sheetViews>
  <sheetFormatPr defaultColWidth="8.85546875" defaultRowHeight="14.25" x14ac:dyDescent="0.2"/>
  <cols>
    <col min="1" max="2" width="8.85546875" style="1"/>
    <col min="3" max="3" width="37.7109375" style="1" customWidth="1"/>
    <col min="4" max="4" width="19.7109375" style="80" customWidth="1"/>
    <col min="5" max="5" width="19.85546875" style="1" customWidth="1"/>
    <col min="6" max="6" width="16.28515625" style="1" customWidth="1"/>
    <col min="7" max="7" width="23.85546875" style="1" customWidth="1"/>
    <col min="8" max="8" width="21" style="1" customWidth="1"/>
    <col min="9" max="9" width="17.42578125" style="1" customWidth="1"/>
    <col min="10" max="10" width="19.5703125" style="1" customWidth="1"/>
    <col min="11" max="11" width="19.85546875" style="1" customWidth="1"/>
    <col min="12" max="12" width="23.7109375" style="1" customWidth="1"/>
    <col min="13" max="14" width="14.28515625" style="1" customWidth="1"/>
    <col min="15" max="15" width="7.5703125" style="1" customWidth="1"/>
    <col min="16" max="16384" width="8.85546875" style="1"/>
  </cols>
  <sheetData>
    <row r="2" spans="2:10" x14ac:dyDescent="0.2">
      <c r="D2" s="79"/>
      <c r="E2" s="7"/>
      <c r="F2" s="2"/>
      <c r="G2" s="67" t="s">
        <v>0</v>
      </c>
      <c r="H2" s="7"/>
      <c r="I2" s="7"/>
      <c r="J2" s="7"/>
    </row>
    <row r="3" spans="2:10" x14ac:dyDescent="0.2">
      <c r="D3" s="79"/>
      <c r="E3" s="7"/>
      <c r="F3" s="2"/>
      <c r="G3" s="67" t="s">
        <v>1</v>
      </c>
      <c r="H3" s="7"/>
      <c r="I3" s="7"/>
      <c r="J3" s="7"/>
    </row>
    <row r="4" spans="2:10" x14ac:dyDescent="0.2">
      <c r="D4" s="79"/>
      <c r="E4" s="2"/>
      <c r="F4" s="2"/>
      <c r="G4" s="2"/>
      <c r="H4" s="7"/>
      <c r="I4" s="7"/>
      <c r="J4" s="7"/>
    </row>
    <row r="5" spans="2:10" ht="16.5" customHeight="1" x14ac:dyDescent="0.2">
      <c r="B5" s="168" t="s">
        <v>2</v>
      </c>
      <c r="C5" s="168"/>
      <c r="D5" s="168"/>
      <c r="E5" s="168"/>
      <c r="F5" s="168"/>
      <c r="G5" s="168"/>
      <c r="H5" s="7"/>
      <c r="I5" s="7"/>
      <c r="J5" s="7"/>
    </row>
    <row r="6" spans="2:10" ht="22.5" customHeight="1" x14ac:dyDescent="0.2">
      <c r="B6" s="168"/>
      <c r="C6" s="168"/>
      <c r="D6" s="168"/>
      <c r="E6" s="168"/>
      <c r="F6" s="168"/>
      <c r="G6" s="168"/>
    </row>
    <row r="7" spans="2:10" ht="15" x14ac:dyDescent="0.25">
      <c r="G7" s="150" t="s">
        <v>3</v>
      </c>
    </row>
    <row r="8" spans="2:10" ht="15" x14ac:dyDescent="0.2">
      <c r="B8" s="162" t="s">
        <v>4</v>
      </c>
      <c r="C8" s="162" t="s">
        <v>5</v>
      </c>
      <c r="D8" s="169" t="s">
        <v>6</v>
      </c>
      <c r="E8" s="169"/>
      <c r="F8" s="169"/>
      <c r="G8" s="169"/>
    </row>
    <row r="9" spans="2:10" ht="15" x14ac:dyDescent="0.2">
      <c r="B9" s="163"/>
      <c r="C9" s="163"/>
      <c r="D9" s="169" t="s">
        <v>7</v>
      </c>
      <c r="E9" s="169" t="s">
        <v>8</v>
      </c>
      <c r="F9" s="169"/>
      <c r="G9" s="165" t="s">
        <v>9</v>
      </c>
    </row>
    <row r="10" spans="2:10" ht="15" x14ac:dyDescent="0.2">
      <c r="B10" s="164"/>
      <c r="C10" s="164"/>
      <c r="D10" s="169"/>
      <c r="E10" s="84" t="s">
        <v>7</v>
      </c>
      <c r="F10" s="84" t="s">
        <v>10</v>
      </c>
      <c r="G10" s="166"/>
    </row>
    <row r="11" spans="2:10" x14ac:dyDescent="0.2">
      <c r="B11" s="12">
        <v>1</v>
      </c>
      <c r="C11" s="12">
        <v>2</v>
      </c>
      <c r="D11" s="13" t="s">
        <v>11</v>
      </c>
      <c r="E11" s="13">
        <v>4</v>
      </c>
      <c r="F11" s="13">
        <v>5</v>
      </c>
      <c r="G11" s="14">
        <v>6</v>
      </c>
    </row>
    <row r="12" spans="2:10" ht="21.75" customHeight="1" x14ac:dyDescent="0.2">
      <c r="B12" s="10" t="s">
        <v>12</v>
      </c>
      <c r="C12" s="170" t="s">
        <v>13</v>
      </c>
      <c r="D12" s="171"/>
      <c r="E12" s="172"/>
      <c r="F12" s="172"/>
      <c r="G12" s="172"/>
    </row>
    <row r="13" spans="2:10" ht="15" x14ac:dyDescent="0.2">
      <c r="B13" s="10" t="s">
        <v>14</v>
      </c>
      <c r="C13" s="3" t="s">
        <v>15</v>
      </c>
      <c r="D13" s="106">
        <f>SUM(E13,G13)</f>
        <v>28966000</v>
      </c>
      <c r="E13" s="154">
        <f>SUM(E14+E17+E19+E27+E29)</f>
        <v>28303000</v>
      </c>
      <c r="F13" s="154">
        <f t="shared" ref="F13:G13" si="0">SUM(F14+F17+F19+F27+F29)</f>
        <v>21980000</v>
      </c>
      <c r="G13" s="154">
        <f t="shared" si="0"/>
        <v>663000</v>
      </c>
    </row>
    <row r="14" spans="2:10" ht="15" x14ac:dyDescent="0.2">
      <c r="B14" s="10"/>
      <c r="C14" s="101" t="s">
        <v>16</v>
      </c>
      <c r="D14" s="102">
        <f>SUM(E14,G14)</f>
        <v>13554000</v>
      </c>
      <c r="E14" s="103">
        <v>13225000</v>
      </c>
      <c r="F14" s="103">
        <v>10822000</v>
      </c>
      <c r="G14" s="104">
        <v>329000</v>
      </c>
    </row>
    <row r="15" spans="2:10" ht="15" x14ac:dyDescent="0.2">
      <c r="B15" s="10"/>
      <c r="C15" s="101" t="s">
        <v>17</v>
      </c>
      <c r="D15" s="102"/>
      <c r="E15" s="102"/>
      <c r="F15" s="102"/>
      <c r="G15" s="104"/>
    </row>
    <row r="16" spans="2:10" ht="15" x14ac:dyDescent="0.2">
      <c r="B16" s="10"/>
      <c r="C16" s="105" t="s">
        <v>18</v>
      </c>
      <c r="D16" s="102">
        <f>SUM(E16,G16)</f>
        <v>0</v>
      </c>
      <c r="E16" s="102"/>
      <c r="F16" s="102"/>
      <c r="G16" s="104"/>
    </row>
    <row r="17" spans="2:14" ht="15" x14ac:dyDescent="0.2">
      <c r="B17" s="10"/>
      <c r="C17" s="105" t="s">
        <v>19</v>
      </c>
      <c r="D17" s="106">
        <f>66000+8088000</f>
        <v>8154000</v>
      </c>
      <c r="E17" s="107">
        <f>66000+7910000</f>
        <v>7976000</v>
      </c>
      <c r="F17" s="107">
        <v>5935000</v>
      </c>
      <c r="G17" s="108">
        <v>178000</v>
      </c>
    </row>
    <row r="18" spans="2:14" ht="15" x14ac:dyDescent="0.2">
      <c r="B18" s="10"/>
      <c r="C18" s="105" t="s">
        <v>20</v>
      </c>
      <c r="D18" s="106"/>
      <c r="E18" s="109"/>
      <c r="F18" s="109"/>
      <c r="G18" s="109"/>
    </row>
    <row r="19" spans="2:14" ht="15" x14ac:dyDescent="0.2">
      <c r="B19" s="10"/>
      <c r="C19" s="105" t="s">
        <v>21</v>
      </c>
      <c r="D19" s="106">
        <f>+E19+G19</f>
        <v>301000</v>
      </c>
      <c r="E19" s="107">
        <f>260000+35000</f>
        <v>295000</v>
      </c>
      <c r="F19" s="107">
        <v>182000</v>
      </c>
      <c r="G19" s="108">
        <v>6000</v>
      </c>
    </row>
    <row r="20" spans="2:14" ht="28.5" x14ac:dyDescent="0.2">
      <c r="B20" s="10"/>
      <c r="C20" s="110" t="s">
        <v>22</v>
      </c>
      <c r="D20" s="106"/>
      <c r="E20" s="107"/>
      <c r="F20" s="107"/>
      <c r="G20" s="108"/>
    </row>
    <row r="21" spans="2:14" ht="28.5" x14ac:dyDescent="0.2">
      <c r="B21" s="10"/>
      <c r="C21" s="110" t="s">
        <v>23</v>
      </c>
      <c r="D21" s="106"/>
      <c r="E21" s="107"/>
      <c r="F21" s="107"/>
      <c r="G21" s="108"/>
    </row>
    <row r="22" spans="2:14" ht="28.5" x14ac:dyDescent="0.2">
      <c r="B22" s="10"/>
      <c r="C22" s="110" t="s">
        <v>24</v>
      </c>
      <c r="D22" s="106"/>
      <c r="E22" s="107"/>
      <c r="F22" s="107"/>
      <c r="G22" s="108"/>
    </row>
    <row r="23" spans="2:14" ht="28.5" x14ac:dyDescent="0.2">
      <c r="B23" s="10"/>
      <c r="C23" s="110" t="s">
        <v>25</v>
      </c>
      <c r="D23" s="106"/>
      <c r="E23" s="107"/>
      <c r="F23" s="107"/>
      <c r="G23" s="108"/>
    </row>
    <row r="24" spans="2:14" ht="15" x14ac:dyDescent="0.2">
      <c r="B24" s="10"/>
      <c r="C24" s="110" t="s">
        <v>26</v>
      </c>
      <c r="D24" s="106"/>
      <c r="E24" s="107"/>
      <c r="F24" s="107"/>
      <c r="G24" s="108"/>
    </row>
    <row r="25" spans="2:14" ht="15" x14ac:dyDescent="0.2">
      <c r="B25" s="10"/>
      <c r="C25" s="101" t="s">
        <v>27</v>
      </c>
      <c r="D25" s="106"/>
      <c r="E25" s="107"/>
      <c r="F25" s="107"/>
      <c r="G25" s="108"/>
    </row>
    <row r="26" spans="2:14" ht="15" x14ac:dyDescent="0.2">
      <c r="B26" s="10"/>
      <c r="C26" s="105" t="s">
        <v>18</v>
      </c>
      <c r="D26" s="106">
        <f>SUM(E26,G26)</f>
        <v>0</v>
      </c>
      <c r="E26" s="107"/>
      <c r="F26" s="107"/>
      <c r="G26" s="108"/>
    </row>
    <row r="27" spans="2:14" ht="15" x14ac:dyDescent="0.25">
      <c r="B27" s="10"/>
      <c r="C27" s="105" t="s">
        <v>19</v>
      </c>
      <c r="D27" s="111">
        <f>87000+6738000</f>
        <v>6825000</v>
      </c>
      <c r="E27" s="112">
        <f>87000+6591000</f>
        <v>6678000</v>
      </c>
      <c r="F27" s="107">
        <v>4962000</v>
      </c>
      <c r="G27" s="108">
        <v>147000</v>
      </c>
      <c r="J27" s="26"/>
      <c r="K27" s="28"/>
      <c r="L27" s="28"/>
      <c r="M27" s="29"/>
      <c r="N27" s="29"/>
    </row>
    <row r="28" spans="2:14" ht="15" x14ac:dyDescent="0.2">
      <c r="B28" s="10"/>
      <c r="C28" s="105" t="s">
        <v>20</v>
      </c>
      <c r="D28" s="106"/>
      <c r="E28" s="107"/>
      <c r="F28" s="107"/>
      <c r="G28" s="108"/>
      <c r="J28" s="26"/>
      <c r="K28" s="28"/>
      <c r="L28" s="28"/>
      <c r="M28" s="29"/>
      <c r="N28" s="29"/>
    </row>
    <row r="29" spans="2:14" ht="15" x14ac:dyDescent="0.2">
      <c r="B29" s="10"/>
      <c r="C29" s="105" t="s">
        <v>21</v>
      </c>
      <c r="D29" s="106">
        <f>+E29+G29</f>
        <v>132000</v>
      </c>
      <c r="E29" s="107">
        <f>114000+15000</f>
        <v>129000</v>
      </c>
      <c r="F29" s="107">
        <v>79000</v>
      </c>
      <c r="G29" s="108">
        <v>3000</v>
      </c>
    </row>
    <row r="30" spans="2:14" ht="28.5" x14ac:dyDescent="0.2">
      <c r="B30" s="10"/>
      <c r="C30" s="110" t="s">
        <v>22</v>
      </c>
      <c r="D30" s="106"/>
      <c r="E30" s="107"/>
      <c r="F30" s="107"/>
      <c r="G30" s="108"/>
    </row>
    <row r="31" spans="2:14" ht="28.5" x14ac:dyDescent="0.2">
      <c r="B31" s="10"/>
      <c r="C31" s="110" t="s">
        <v>23</v>
      </c>
      <c r="D31" s="102"/>
      <c r="E31" s="102"/>
      <c r="F31" s="102"/>
      <c r="G31" s="104"/>
    </row>
    <row r="32" spans="2:14" ht="28.5" x14ac:dyDescent="0.2">
      <c r="B32" s="10"/>
      <c r="C32" s="110" t="s">
        <v>24</v>
      </c>
      <c r="D32" s="102"/>
      <c r="E32" s="102"/>
      <c r="F32" s="102"/>
      <c r="G32" s="104"/>
    </row>
    <row r="33" spans="2:7" ht="28.5" x14ac:dyDescent="0.2">
      <c r="B33" s="10"/>
      <c r="C33" s="110" t="s">
        <v>25</v>
      </c>
      <c r="D33" s="102"/>
      <c r="E33" s="102"/>
      <c r="F33" s="102"/>
      <c r="G33" s="104"/>
    </row>
    <row r="34" spans="2:7" ht="15" x14ac:dyDescent="0.2">
      <c r="B34" s="10"/>
      <c r="C34" s="110" t="s">
        <v>28</v>
      </c>
      <c r="D34" s="102"/>
      <c r="E34" s="102"/>
      <c r="F34" s="102"/>
      <c r="G34" s="104"/>
    </row>
    <row r="35" spans="2:7" ht="15" x14ac:dyDescent="0.2">
      <c r="B35" s="10"/>
      <c r="C35" s="101" t="s">
        <v>29</v>
      </c>
      <c r="D35" s="102"/>
      <c r="E35" s="102"/>
      <c r="F35" s="102"/>
      <c r="G35" s="104"/>
    </row>
    <row r="36" spans="2:7" ht="15" x14ac:dyDescent="0.2">
      <c r="B36" s="10"/>
      <c r="C36" s="101" t="s">
        <v>30</v>
      </c>
      <c r="D36" s="102"/>
      <c r="E36" s="102"/>
      <c r="F36" s="102"/>
      <c r="G36" s="104"/>
    </row>
    <row r="37" spans="2:7" ht="15" x14ac:dyDescent="0.2">
      <c r="B37" s="10" t="s">
        <v>31</v>
      </c>
      <c r="C37" s="113" t="s">
        <v>32</v>
      </c>
      <c r="D37" s="102"/>
      <c r="E37" s="102"/>
      <c r="F37" s="102"/>
      <c r="G37" s="104"/>
    </row>
    <row r="38" spans="2:7" ht="15" x14ac:dyDescent="0.2">
      <c r="B38" s="10"/>
      <c r="C38" s="101" t="s">
        <v>16</v>
      </c>
      <c r="D38" s="102"/>
      <c r="E38" s="102"/>
      <c r="F38" s="102"/>
      <c r="G38" s="104"/>
    </row>
    <row r="39" spans="2:7" ht="15" x14ac:dyDescent="0.2">
      <c r="B39" s="10"/>
      <c r="C39" s="101" t="s">
        <v>17</v>
      </c>
      <c r="D39" s="102"/>
      <c r="E39" s="102"/>
      <c r="F39" s="102"/>
      <c r="G39" s="104"/>
    </row>
    <row r="40" spans="2:7" ht="15" x14ac:dyDescent="0.2">
      <c r="B40" s="10"/>
      <c r="C40" s="105" t="s">
        <v>18</v>
      </c>
      <c r="D40" s="102"/>
      <c r="E40" s="102"/>
      <c r="F40" s="102"/>
      <c r="G40" s="104"/>
    </row>
    <row r="41" spans="2:7" ht="15" x14ac:dyDescent="0.2">
      <c r="B41" s="10"/>
      <c r="C41" s="105" t="s">
        <v>19</v>
      </c>
      <c r="D41" s="102"/>
      <c r="E41" s="102"/>
      <c r="F41" s="102"/>
      <c r="G41" s="104"/>
    </row>
    <row r="42" spans="2:7" ht="15" x14ac:dyDescent="0.2">
      <c r="B42" s="10"/>
      <c r="C42" s="105" t="s">
        <v>20</v>
      </c>
      <c r="D42" s="102"/>
      <c r="E42" s="102"/>
      <c r="F42" s="102"/>
      <c r="G42" s="104"/>
    </row>
    <row r="43" spans="2:7" ht="15" x14ac:dyDescent="0.2">
      <c r="B43" s="10"/>
      <c r="C43" s="105" t="s">
        <v>21</v>
      </c>
      <c r="D43" s="102"/>
      <c r="E43" s="102"/>
      <c r="F43" s="102"/>
      <c r="G43" s="104"/>
    </row>
    <row r="44" spans="2:7" ht="28.5" x14ac:dyDescent="0.2">
      <c r="B44" s="10"/>
      <c r="C44" s="110" t="s">
        <v>22</v>
      </c>
      <c r="D44" s="102"/>
      <c r="E44" s="102"/>
      <c r="F44" s="102"/>
      <c r="G44" s="104"/>
    </row>
    <row r="45" spans="2:7" ht="28.5" x14ac:dyDescent="0.2">
      <c r="B45" s="10"/>
      <c r="C45" s="110" t="s">
        <v>23</v>
      </c>
      <c r="D45" s="102"/>
      <c r="E45" s="102"/>
      <c r="F45" s="102"/>
      <c r="G45" s="104"/>
    </row>
    <row r="46" spans="2:7" ht="28.5" x14ac:dyDescent="0.2">
      <c r="B46" s="10"/>
      <c r="C46" s="110" t="s">
        <v>24</v>
      </c>
      <c r="D46" s="102"/>
      <c r="E46" s="102"/>
      <c r="F46" s="102"/>
      <c r="G46" s="104"/>
    </row>
    <row r="47" spans="2:7" ht="28.5" x14ac:dyDescent="0.2">
      <c r="B47" s="10"/>
      <c r="C47" s="110" t="s">
        <v>25</v>
      </c>
      <c r="D47" s="102"/>
      <c r="E47" s="102"/>
      <c r="F47" s="102"/>
      <c r="G47" s="104"/>
    </row>
    <row r="48" spans="2:7" ht="15" x14ac:dyDescent="0.2">
      <c r="B48" s="10"/>
      <c r="C48" s="110" t="s">
        <v>26</v>
      </c>
      <c r="D48" s="102"/>
      <c r="E48" s="102"/>
      <c r="F48" s="102"/>
      <c r="G48" s="104"/>
    </row>
    <row r="49" spans="2:13" ht="15" x14ac:dyDescent="0.2">
      <c r="B49" s="10"/>
      <c r="C49" s="101" t="s">
        <v>27</v>
      </c>
      <c r="D49" s="102"/>
      <c r="E49" s="102"/>
      <c r="F49" s="102"/>
      <c r="G49" s="104"/>
    </row>
    <row r="50" spans="2:13" ht="15" x14ac:dyDescent="0.2">
      <c r="B50" s="10"/>
      <c r="C50" s="105" t="s">
        <v>18</v>
      </c>
      <c r="D50" s="102"/>
      <c r="E50" s="102"/>
      <c r="F50" s="102"/>
      <c r="G50" s="104"/>
    </row>
    <row r="51" spans="2:13" ht="15" x14ac:dyDescent="0.2">
      <c r="B51" s="10"/>
      <c r="C51" s="105" t="s">
        <v>19</v>
      </c>
      <c r="D51" s="102"/>
      <c r="E51" s="102"/>
      <c r="F51" s="102"/>
      <c r="G51" s="104"/>
    </row>
    <row r="52" spans="2:13" ht="15" x14ac:dyDescent="0.2">
      <c r="B52" s="10"/>
      <c r="C52" s="105" t="s">
        <v>20</v>
      </c>
      <c r="D52" s="102"/>
      <c r="E52" s="102"/>
      <c r="F52" s="102"/>
      <c r="G52" s="104"/>
    </row>
    <row r="53" spans="2:13" ht="15" x14ac:dyDescent="0.2">
      <c r="B53" s="10"/>
      <c r="C53" s="105" t="s">
        <v>21</v>
      </c>
      <c r="D53" s="102"/>
      <c r="E53" s="102"/>
      <c r="F53" s="102"/>
      <c r="G53" s="104"/>
    </row>
    <row r="54" spans="2:13" ht="28.5" x14ac:dyDescent="0.2">
      <c r="B54" s="10"/>
      <c r="C54" s="110" t="s">
        <v>22</v>
      </c>
      <c r="D54" s="102"/>
      <c r="E54" s="102"/>
      <c r="F54" s="102"/>
      <c r="G54" s="104"/>
    </row>
    <row r="55" spans="2:13" ht="28.5" x14ac:dyDescent="0.2">
      <c r="B55" s="10"/>
      <c r="C55" s="110" t="s">
        <v>23</v>
      </c>
      <c r="D55" s="102"/>
      <c r="E55" s="102"/>
      <c r="F55" s="102"/>
      <c r="G55" s="104"/>
    </row>
    <row r="56" spans="2:13" ht="28.5" x14ac:dyDescent="0.2">
      <c r="B56" s="10"/>
      <c r="C56" s="110" t="s">
        <v>24</v>
      </c>
      <c r="D56" s="102"/>
      <c r="E56" s="102"/>
      <c r="F56" s="102"/>
      <c r="G56" s="104"/>
    </row>
    <row r="57" spans="2:13" ht="28.5" x14ac:dyDescent="0.2">
      <c r="B57" s="10"/>
      <c r="C57" s="110" t="s">
        <v>25</v>
      </c>
      <c r="D57" s="102"/>
      <c r="E57" s="102"/>
      <c r="F57" s="102"/>
      <c r="G57" s="104"/>
    </row>
    <row r="58" spans="2:13" ht="15" x14ac:dyDescent="0.2">
      <c r="B58" s="10"/>
      <c r="C58" s="110" t="s">
        <v>28</v>
      </c>
      <c r="D58" s="102"/>
      <c r="E58" s="102"/>
      <c r="F58" s="102"/>
      <c r="G58" s="104"/>
    </row>
    <row r="59" spans="2:13" ht="15" x14ac:dyDescent="0.2">
      <c r="B59" s="10"/>
      <c r="C59" s="101" t="s">
        <v>29</v>
      </c>
      <c r="D59" s="102"/>
      <c r="E59" s="102"/>
      <c r="F59" s="102"/>
      <c r="G59" s="104"/>
    </row>
    <row r="60" spans="2:13" ht="15" x14ac:dyDescent="0.2">
      <c r="B60" s="3"/>
      <c r="C60" s="101" t="s">
        <v>30</v>
      </c>
      <c r="D60" s="102"/>
      <c r="E60" s="102"/>
      <c r="F60" s="102"/>
      <c r="G60" s="104"/>
    </row>
    <row r="61" spans="2:13" ht="15" x14ac:dyDescent="0.2">
      <c r="B61" s="84" t="s">
        <v>33</v>
      </c>
      <c r="C61" s="160" t="s">
        <v>34</v>
      </c>
      <c r="D61" s="161"/>
      <c r="E61" s="161"/>
      <c r="F61" s="161"/>
      <c r="G61" s="161"/>
    </row>
    <row r="62" spans="2:13" ht="35.25" customHeight="1" x14ac:dyDescent="0.2">
      <c r="B62" s="10" t="s">
        <v>35</v>
      </c>
      <c r="C62" s="114" t="s">
        <v>36</v>
      </c>
      <c r="D62" s="102"/>
      <c r="E62" s="102"/>
      <c r="F62" s="102"/>
      <c r="G62" s="104"/>
      <c r="M62" s="11"/>
    </row>
    <row r="63" spans="2:13" ht="13.5" customHeight="1" x14ac:dyDescent="0.2">
      <c r="B63" s="10"/>
      <c r="C63" s="101" t="s">
        <v>37</v>
      </c>
      <c r="D63" s="103">
        <f>E63+G63</f>
        <v>41850</v>
      </c>
      <c r="E63" s="103">
        <v>41850</v>
      </c>
      <c r="F63" s="103">
        <v>34800</v>
      </c>
      <c r="G63" s="104"/>
      <c r="M63" s="11"/>
    </row>
    <row r="64" spans="2:13" ht="13.5" customHeight="1" x14ac:dyDescent="0.2">
      <c r="B64" s="10"/>
      <c r="C64" s="101" t="s">
        <v>16</v>
      </c>
      <c r="D64" s="103"/>
      <c r="E64" s="103"/>
      <c r="F64" s="103"/>
      <c r="G64" s="104"/>
      <c r="M64" s="11"/>
    </row>
    <row r="65" spans="2:13" ht="13.5" customHeight="1" x14ac:dyDescent="0.2">
      <c r="B65" s="10"/>
      <c r="C65" s="101" t="s">
        <v>38</v>
      </c>
      <c r="D65" s="103"/>
      <c r="E65" s="103"/>
      <c r="F65" s="103"/>
      <c r="G65" s="104"/>
      <c r="M65" s="11"/>
    </row>
    <row r="66" spans="2:13" ht="14.25" customHeight="1" x14ac:dyDescent="0.2">
      <c r="B66" s="10"/>
      <c r="C66" s="101" t="s">
        <v>30</v>
      </c>
      <c r="D66" s="103"/>
      <c r="E66" s="103"/>
      <c r="F66" s="103"/>
      <c r="G66" s="104"/>
      <c r="M66" s="11"/>
    </row>
    <row r="67" spans="2:13" ht="48.75" customHeight="1" x14ac:dyDescent="0.2">
      <c r="B67" s="10" t="s">
        <v>39</v>
      </c>
      <c r="C67" s="114" t="s">
        <v>40</v>
      </c>
      <c r="D67" s="103"/>
      <c r="E67" s="103"/>
      <c r="F67" s="103"/>
      <c r="G67" s="104"/>
    </row>
    <row r="68" spans="2:13" ht="18.75" customHeight="1" x14ac:dyDescent="0.2">
      <c r="B68" s="19"/>
      <c r="C68" s="115" t="s">
        <v>41</v>
      </c>
      <c r="D68" s="116">
        <f>E68+G68</f>
        <v>205900</v>
      </c>
      <c r="E68" s="116">
        <v>205900</v>
      </c>
      <c r="F68" s="116">
        <v>153500</v>
      </c>
      <c r="G68" s="117"/>
      <c r="H68" s="32"/>
    </row>
    <row r="69" spans="2:13" ht="15" customHeight="1" x14ac:dyDescent="0.2">
      <c r="B69" s="19"/>
      <c r="C69" s="101" t="s">
        <v>42</v>
      </c>
      <c r="D69" s="116">
        <f t="shared" ref="D69:D72" si="1">E69+G69</f>
        <v>17800</v>
      </c>
      <c r="E69" s="103">
        <v>17800</v>
      </c>
      <c r="F69" s="103">
        <v>17100</v>
      </c>
      <c r="G69" s="104"/>
    </row>
    <row r="70" spans="2:13" ht="15" customHeight="1" x14ac:dyDescent="0.2">
      <c r="B70" s="19"/>
      <c r="C70" s="101" t="s">
        <v>16</v>
      </c>
      <c r="D70" s="116">
        <f t="shared" si="1"/>
        <v>0</v>
      </c>
      <c r="E70" s="103"/>
      <c r="F70" s="103"/>
      <c r="G70" s="104"/>
    </row>
    <row r="71" spans="2:13" ht="15" customHeight="1" x14ac:dyDescent="0.2">
      <c r="B71" s="19"/>
      <c r="C71" s="101" t="s">
        <v>38</v>
      </c>
      <c r="D71" s="116"/>
      <c r="E71" s="103"/>
      <c r="F71" s="103"/>
      <c r="G71" s="104"/>
    </row>
    <row r="72" spans="2:13" ht="15" x14ac:dyDescent="0.2">
      <c r="B72" s="19"/>
      <c r="C72" s="101" t="s">
        <v>30</v>
      </c>
      <c r="D72" s="116">
        <f t="shared" si="1"/>
        <v>12500</v>
      </c>
      <c r="E72" s="103">
        <v>12500</v>
      </c>
      <c r="F72" s="103">
        <v>10300</v>
      </c>
      <c r="G72" s="104"/>
      <c r="H72" s="31"/>
    </row>
    <row r="73" spans="2:13" ht="28.5" x14ac:dyDescent="0.2">
      <c r="B73" s="10" t="s">
        <v>43</v>
      </c>
      <c r="C73" s="114" t="s">
        <v>44</v>
      </c>
      <c r="D73" s="103"/>
      <c r="E73" s="103"/>
      <c r="F73" s="103"/>
      <c r="G73" s="104"/>
    </row>
    <row r="74" spans="2:13" ht="18.75" customHeight="1" x14ac:dyDescent="0.2">
      <c r="B74" s="19"/>
      <c r="C74" s="17" t="s">
        <v>45</v>
      </c>
      <c r="D74" s="27"/>
      <c r="E74" s="27"/>
      <c r="F74" s="27"/>
      <c r="G74" s="16"/>
    </row>
    <row r="75" spans="2:13" ht="15" customHeight="1" x14ac:dyDescent="0.2">
      <c r="B75" s="19"/>
      <c r="C75" s="17" t="s">
        <v>42</v>
      </c>
      <c r="D75" s="27"/>
      <c r="E75" s="27"/>
      <c r="F75" s="27"/>
      <c r="G75" s="16"/>
    </row>
    <row r="76" spans="2:13" ht="15" customHeight="1" x14ac:dyDescent="0.2">
      <c r="B76" s="19"/>
      <c r="C76" s="17" t="s">
        <v>16</v>
      </c>
      <c r="D76" s="27"/>
      <c r="E76" s="27"/>
      <c r="F76" s="27"/>
      <c r="G76" s="16"/>
    </row>
    <row r="77" spans="2:13" ht="15" customHeight="1" x14ac:dyDescent="0.2">
      <c r="B77" s="19"/>
      <c r="C77" s="17" t="s">
        <v>38</v>
      </c>
      <c r="D77" s="15"/>
      <c r="E77" s="15"/>
      <c r="F77" s="15"/>
      <c r="G77" s="16"/>
    </row>
    <row r="78" spans="2:13" ht="15" x14ac:dyDescent="0.2">
      <c r="B78" s="19"/>
      <c r="C78" s="17" t="s">
        <v>30</v>
      </c>
      <c r="D78" s="15"/>
      <c r="E78" s="15"/>
      <c r="F78" s="15"/>
      <c r="G78" s="16"/>
    </row>
    <row r="79" spans="2:13" ht="15" x14ac:dyDescent="0.2">
      <c r="B79" s="10" t="s">
        <v>46</v>
      </c>
      <c r="C79" s="158" t="s">
        <v>47</v>
      </c>
      <c r="D79" s="159"/>
      <c r="E79" s="159"/>
      <c r="F79" s="159"/>
      <c r="G79" s="159"/>
    </row>
    <row r="80" spans="2:13" ht="15" x14ac:dyDescent="0.2">
      <c r="B80" s="10" t="s">
        <v>48</v>
      </c>
      <c r="C80" s="18" t="s">
        <v>49</v>
      </c>
      <c r="D80" s="15"/>
      <c r="E80" s="15"/>
      <c r="F80" s="15"/>
      <c r="G80" s="16"/>
    </row>
    <row r="81" spans="2:11" x14ac:dyDescent="0.2">
      <c r="K81" s="1" t="s">
        <v>50</v>
      </c>
    </row>
    <row r="82" spans="2:11" ht="74.25" customHeight="1" x14ac:dyDescent="0.2">
      <c r="B82" s="156" t="s">
        <v>51</v>
      </c>
      <c r="C82" s="156"/>
      <c r="D82" s="156"/>
      <c r="E82" s="156"/>
      <c r="F82" s="156"/>
      <c r="G82" s="156"/>
    </row>
    <row r="84" spans="2:11" ht="15" x14ac:dyDescent="0.25">
      <c r="K84" s="4"/>
    </row>
    <row r="85" spans="2:11" ht="19.149999999999999" customHeight="1" x14ac:dyDescent="0.2">
      <c r="F85" s="23" t="s">
        <v>52</v>
      </c>
    </row>
    <row r="86" spans="2:11" ht="33.75" customHeight="1" x14ac:dyDescent="0.2">
      <c r="B86" s="16" t="s">
        <v>4</v>
      </c>
      <c r="C86" s="91"/>
      <c r="D86" s="92" t="s">
        <v>53</v>
      </c>
      <c r="E86" s="92" t="s">
        <v>54</v>
      </c>
      <c r="F86" s="93" t="s">
        <v>55</v>
      </c>
    </row>
    <row r="87" spans="2:11" ht="18" customHeight="1" x14ac:dyDescent="0.2">
      <c r="B87" s="85" t="s">
        <v>12</v>
      </c>
      <c r="C87" s="86" t="s">
        <v>56</v>
      </c>
      <c r="D87" s="87">
        <v>750</v>
      </c>
      <c r="E87" s="87">
        <v>700</v>
      </c>
      <c r="F87" s="88"/>
    </row>
    <row r="88" spans="2:11" ht="36" customHeight="1" x14ac:dyDescent="0.2">
      <c r="B88" s="5" t="s">
        <v>14</v>
      </c>
      <c r="C88" s="22" t="s">
        <v>57</v>
      </c>
      <c r="D88" s="20"/>
      <c r="E88" s="20"/>
      <c r="F88" s="21"/>
    </row>
    <row r="89" spans="2:11" ht="16.5" customHeight="1" x14ac:dyDescent="0.2">
      <c r="B89" s="85" t="s">
        <v>33</v>
      </c>
      <c r="C89" s="86" t="s">
        <v>58</v>
      </c>
      <c r="D89" s="89">
        <v>679</v>
      </c>
      <c r="E89" s="89">
        <v>644</v>
      </c>
      <c r="F89" s="90"/>
      <c r="G89" s="30"/>
    </row>
    <row r="90" spans="2:11" ht="32.25" customHeight="1" x14ac:dyDescent="0.2">
      <c r="B90" s="5" t="s">
        <v>35</v>
      </c>
      <c r="C90" s="22" t="s">
        <v>57</v>
      </c>
      <c r="D90" s="5"/>
      <c r="E90" s="5"/>
      <c r="F90" s="3"/>
    </row>
    <row r="91" spans="2:11" ht="16.5" customHeight="1" x14ac:dyDescent="0.2">
      <c r="B91" s="85" t="s">
        <v>46</v>
      </c>
      <c r="C91" s="96" t="s">
        <v>59</v>
      </c>
      <c r="D91" s="148">
        <v>20751</v>
      </c>
      <c r="E91" s="148">
        <v>21980</v>
      </c>
      <c r="F91" s="97"/>
      <c r="G91" s="30"/>
    </row>
    <row r="92" spans="2:11" ht="42.75" customHeight="1" x14ac:dyDescent="0.2">
      <c r="B92" s="85" t="s">
        <v>60</v>
      </c>
      <c r="C92" s="98" t="s">
        <v>61</v>
      </c>
      <c r="D92" s="99">
        <f>+D91/D87/12*1000</f>
        <v>2305.666666666667</v>
      </c>
      <c r="E92" s="99">
        <f>+E91/E87/12*1000</f>
        <v>2616.6666666666665</v>
      </c>
      <c r="F92" s="290" t="s">
        <v>182</v>
      </c>
    </row>
    <row r="93" spans="2:11" ht="48" customHeight="1" x14ac:dyDescent="0.2">
      <c r="B93" s="5" t="s">
        <v>62</v>
      </c>
      <c r="C93" s="293" t="s">
        <v>63</v>
      </c>
      <c r="D93" s="94">
        <v>3879</v>
      </c>
      <c r="E93" s="95">
        <v>4045</v>
      </c>
      <c r="F93" s="291"/>
    </row>
    <row r="94" spans="2:11" ht="55.5" customHeight="1" x14ac:dyDescent="0.2">
      <c r="B94" s="85" t="s">
        <v>64</v>
      </c>
      <c r="C94" s="98" t="s">
        <v>65</v>
      </c>
      <c r="D94" s="99">
        <f>+D91/D89/12*1000</f>
        <v>2546.7599410898383</v>
      </c>
      <c r="E94" s="100">
        <f>+E91/E89/12*1000</f>
        <v>2844.2028985507245</v>
      </c>
      <c r="F94" s="291"/>
    </row>
    <row r="95" spans="2:11" ht="65.25" customHeight="1" x14ac:dyDescent="0.2">
      <c r="B95" s="5" t="s">
        <v>66</v>
      </c>
      <c r="C95" s="293" t="s">
        <v>67</v>
      </c>
      <c r="D95" s="94">
        <v>3879</v>
      </c>
      <c r="E95" s="95">
        <v>4045</v>
      </c>
      <c r="F95" s="292"/>
    </row>
    <row r="96" spans="2:11" ht="15.75" customHeight="1" x14ac:dyDescent="0.2">
      <c r="C96" s="156" t="s">
        <v>68</v>
      </c>
      <c r="D96" s="157"/>
      <c r="E96" s="157"/>
      <c r="F96" s="157"/>
    </row>
    <row r="97" spans="3:11" ht="16.149999999999999" customHeight="1" x14ac:dyDescent="0.2">
      <c r="C97" s="167"/>
      <c r="D97" s="167"/>
      <c r="E97" s="167"/>
      <c r="F97" s="167"/>
      <c r="H97" s="156"/>
      <c r="I97" s="157"/>
      <c r="J97" s="157"/>
      <c r="K97" s="157"/>
    </row>
    <row r="98" spans="3:11" x14ac:dyDescent="0.2">
      <c r="C98" s="167"/>
      <c r="D98" s="167"/>
      <c r="E98" s="167"/>
      <c r="F98" s="167"/>
    </row>
    <row r="99" spans="3:11" x14ac:dyDescent="0.2">
      <c r="C99" s="167"/>
      <c r="D99" s="167"/>
      <c r="E99" s="167"/>
      <c r="F99" s="167"/>
    </row>
    <row r="100" spans="3:11" x14ac:dyDescent="0.2">
      <c r="C100" s="167"/>
      <c r="D100" s="167"/>
      <c r="E100" s="167"/>
      <c r="F100" s="167"/>
      <c r="H100" s="1" t="s">
        <v>69</v>
      </c>
    </row>
    <row r="102" spans="3:11" x14ac:dyDescent="0.2">
      <c r="C102" s="155"/>
      <c r="D102" s="155"/>
      <c r="E102" s="155"/>
      <c r="F102" s="155"/>
    </row>
    <row r="103" spans="3:11" x14ac:dyDescent="0.2">
      <c r="C103" s="155"/>
      <c r="D103" s="155"/>
      <c r="E103" s="155"/>
      <c r="F103" s="155"/>
    </row>
    <row r="104" spans="3:11" x14ac:dyDescent="0.2">
      <c r="C104" s="155"/>
      <c r="D104" s="155"/>
      <c r="E104" s="155"/>
      <c r="F104" s="155"/>
    </row>
    <row r="105" spans="3:11" x14ac:dyDescent="0.2">
      <c r="C105" s="155"/>
      <c r="D105" s="155"/>
      <c r="E105" s="155"/>
      <c r="F105" s="155"/>
    </row>
    <row r="106" spans="3:11" ht="35.25" customHeight="1" x14ac:dyDescent="0.2"/>
    <row r="108" spans="3:11" ht="50.25" customHeight="1" x14ac:dyDescent="0.2"/>
    <row r="109" spans="3:11" ht="60" customHeight="1" x14ac:dyDescent="0.2"/>
    <row r="112" spans="3:11" ht="4.1500000000000004" customHeight="1" x14ac:dyDescent="0.2"/>
    <row r="113" ht="15" customHeight="1" x14ac:dyDescent="0.2"/>
  </sheetData>
  <mergeCells count="16">
    <mergeCell ref="C61:G61"/>
    <mergeCell ref="C8:C10"/>
    <mergeCell ref="G9:G10"/>
    <mergeCell ref="C97:F100"/>
    <mergeCell ref="B5:G6"/>
    <mergeCell ref="B8:B10"/>
    <mergeCell ref="D8:G8"/>
    <mergeCell ref="D9:D10"/>
    <mergeCell ref="E9:F9"/>
    <mergeCell ref="C12:G12"/>
    <mergeCell ref="F92:F95"/>
    <mergeCell ref="C102:F105"/>
    <mergeCell ref="H97:K97"/>
    <mergeCell ref="C96:F96"/>
    <mergeCell ref="C79:G79"/>
    <mergeCell ref="B82:G82"/>
  </mergeCells>
  <pageMargins left="0.70866141732283472" right="0.70866141732283472" top="0.74803149606299213" bottom="0.74803149606299213" header="0.31496062992125984" footer="0.31496062992125984"/>
  <pageSetup paperSize="9" scale="6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521B-0DDE-4622-A4A6-A78D43F57CFB}">
  <sheetPr>
    <pageSetUpPr fitToPage="1"/>
  </sheetPr>
  <dimension ref="C1:T55"/>
  <sheetViews>
    <sheetView showGridLines="0" zoomScale="90" zoomScaleNormal="90" workbookViewId="0">
      <selection activeCell="C13" sqref="C13:C16"/>
    </sheetView>
  </sheetViews>
  <sheetFormatPr defaultColWidth="9.140625" defaultRowHeight="12.75" x14ac:dyDescent="0.2"/>
  <cols>
    <col min="1" max="1" width="9.140625" style="37"/>
    <col min="2" max="2" width="2.42578125" style="37" customWidth="1"/>
    <col min="3" max="3" width="19.140625" style="37" customWidth="1"/>
    <col min="4" max="4" width="11.140625" style="37" customWidth="1"/>
    <col min="5" max="5" width="24.42578125" style="37" customWidth="1"/>
    <col min="6" max="6" width="49.7109375" style="37" customWidth="1"/>
    <col min="7" max="7" width="9.140625" style="37"/>
    <col min="8" max="8" width="15.5703125" style="37" customWidth="1"/>
    <col min="9" max="9" width="16.28515625" style="37" customWidth="1"/>
    <col min="10" max="10" width="12.5703125" style="37" customWidth="1"/>
    <col min="11" max="11" width="13" style="37" customWidth="1"/>
    <col min="12" max="12" width="14.85546875" style="37" customWidth="1"/>
    <col min="13" max="13" width="15.5703125" style="37" bestFit="1" customWidth="1"/>
    <col min="14" max="15" width="17" style="37" bestFit="1" customWidth="1"/>
    <col min="16" max="16" width="14.28515625" style="37" bestFit="1" customWidth="1"/>
    <col min="17" max="17" width="13.28515625" style="37" customWidth="1"/>
    <col min="18" max="16384" width="9.140625" style="37"/>
  </cols>
  <sheetData>
    <row r="1" spans="3:16" x14ac:dyDescent="0.2">
      <c r="K1" s="37">
        <f>IF(A1=DATE(2025,12,31), DATE(2026,12,31), A1)</f>
        <v>0</v>
      </c>
    </row>
    <row r="2" spans="3:16" ht="15.75" customHeight="1" x14ac:dyDescent="0.2">
      <c r="K2" s="38" t="s">
        <v>70</v>
      </c>
      <c r="L2" s="39"/>
      <c r="M2" s="39"/>
      <c r="N2" s="39"/>
      <c r="O2" s="39"/>
      <c r="P2" s="40"/>
    </row>
    <row r="3" spans="3:16" x14ac:dyDescent="0.2">
      <c r="K3" s="39"/>
      <c r="L3" s="41"/>
      <c r="M3" s="39"/>
      <c r="N3" s="39"/>
      <c r="O3" s="39"/>
      <c r="P3" s="68" t="s">
        <v>0</v>
      </c>
    </row>
    <row r="4" spans="3:16" x14ac:dyDescent="0.2">
      <c r="K4" s="39"/>
      <c r="L4" s="41"/>
      <c r="M4" s="39"/>
      <c r="N4" s="39"/>
      <c r="O4" s="39"/>
      <c r="P4" s="68" t="s">
        <v>71</v>
      </c>
    </row>
    <row r="5" spans="3:16" x14ac:dyDescent="0.2">
      <c r="K5" s="39"/>
      <c r="L5" s="39"/>
      <c r="M5" s="39"/>
      <c r="N5" s="39"/>
      <c r="O5" s="39"/>
      <c r="P5" s="40"/>
    </row>
    <row r="6" spans="3:16" hidden="1" x14ac:dyDescent="0.2">
      <c r="K6" s="39"/>
      <c r="L6" s="39"/>
      <c r="M6" s="39"/>
      <c r="N6" s="39"/>
      <c r="O6" s="39"/>
      <c r="P6" s="40"/>
    </row>
    <row r="7" spans="3:16" ht="18" hidden="1" customHeight="1" x14ac:dyDescent="0.2">
      <c r="K7" s="39"/>
      <c r="L7" s="39"/>
      <c r="M7" s="39"/>
      <c r="N7" s="39"/>
      <c r="O7" s="39"/>
      <c r="P7" s="40"/>
    </row>
    <row r="8" spans="3:16" ht="15.75" hidden="1" customHeight="1" x14ac:dyDescent="0.2">
      <c r="C8" s="190"/>
      <c r="D8" s="190"/>
      <c r="E8" s="190"/>
      <c r="F8" s="190"/>
      <c r="G8" s="190"/>
      <c r="H8" s="190"/>
      <c r="I8" s="190"/>
      <c r="J8" s="190"/>
      <c r="K8" s="190"/>
      <c r="L8" s="190"/>
      <c r="M8" s="190"/>
      <c r="N8" s="190"/>
      <c r="O8" s="190"/>
      <c r="P8" s="190"/>
    </row>
    <row r="9" spans="3:16" ht="15.75" hidden="1" customHeight="1" x14ac:dyDescent="0.2">
      <c r="C9" s="190"/>
      <c r="D9" s="190"/>
      <c r="E9" s="190"/>
      <c r="F9" s="190"/>
      <c r="G9" s="190"/>
      <c r="H9" s="190"/>
      <c r="I9" s="190"/>
      <c r="J9" s="190"/>
      <c r="K9" s="190"/>
      <c r="L9" s="190"/>
      <c r="M9" s="190"/>
      <c r="N9" s="190"/>
      <c r="O9" s="190"/>
      <c r="P9" s="190"/>
    </row>
    <row r="10" spans="3:16" ht="15.75" customHeight="1" x14ac:dyDescent="0.25">
      <c r="C10" s="191" t="s">
        <v>72</v>
      </c>
      <c r="D10" s="192"/>
      <c r="E10" s="192"/>
      <c r="F10" s="192"/>
      <c r="G10" s="192"/>
      <c r="H10" s="192"/>
      <c r="I10" s="192"/>
      <c r="J10" s="192"/>
      <c r="K10" s="192"/>
      <c r="L10" s="192"/>
      <c r="M10" s="192"/>
      <c r="N10" s="192"/>
      <c r="O10" s="192"/>
      <c r="P10" s="192"/>
    </row>
    <row r="11" spans="3:16" ht="38.25" customHeight="1" x14ac:dyDescent="0.2">
      <c r="C11" s="193" t="s">
        <v>73</v>
      </c>
      <c r="D11" s="194"/>
      <c r="E11" s="194"/>
      <c r="F11" s="194"/>
      <c r="G11" s="194"/>
      <c r="H11" s="194"/>
      <c r="I11" s="194"/>
      <c r="J11" s="194"/>
      <c r="K11" s="194"/>
      <c r="L11" s="194"/>
      <c r="M11" s="194"/>
      <c r="N11" s="194"/>
      <c r="O11" s="194"/>
      <c r="P11" s="194"/>
    </row>
    <row r="12" spans="3:16" x14ac:dyDescent="0.2">
      <c r="P12" s="149" t="s">
        <v>74</v>
      </c>
    </row>
    <row r="13" spans="3:16" ht="16.5" customHeight="1" x14ac:dyDescent="0.2">
      <c r="C13" s="195" t="s">
        <v>75</v>
      </c>
      <c r="D13" s="195" t="s">
        <v>76</v>
      </c>
      <c r="E13" s="195" t="s">
        <v>77</v>
      </c>
      <c r="F13" s="195" t="s">
        <v>78</v>
      </c>
      <c r="G13" s="195" t="s">
        <v>79</v>
      </c>
      <c r="H13" s="195" t="s">
        <v>80</v>
      </c>
      <c r="I13" s="198" t="s">
        <v>81</v>
      </c>
      <c r="J13" s="199"/>
      <c r="K13" s="195" t="s">
        <v>82</v>
      </c>
      <c r="L13" s="195" t="s">
        <v>83</v>
      </c>
      <c r="M13" s="209" t="s">
        <v>6</v>
      </c>
      <c r="N13" s="209"/>
      <c r="O13" s="209"/>
      <c r="P13" s="209"/>
    </row>
    <row r="14" spans="3:16" x14ac:dyDescent="0.2">
      <c r="C14" s="196"/>
      <c r="D14" s="196"/>
      <c r="E14" s="196"/>
      <c r="F14" s="196"/>
      <c r="G14" s="196"/>
      <c r="H14" s="196"/>
      <c r="I14" s="200"/>
      <c r="J14" s="201"/>
      <c r="K14" s="196"/>
      <c r="L14" s="196"/>
      <c r="M14" s="209" t="s">
        <v>7</v>
      </c>
      <c r="N14" s="209" t="s">
        <v>8</v>
      </c>
      <c r="O14" s="209"/>
      <c r="P14" s="210" t="s">
        <v>9</v>
      </c>
    </row>
    <row r="15" spans="3:16" ht="16.5" customHeight="1" x14ac:dyDescent="0.2">
      <c r="C15" s="196"/>
      <c r="D15" s="196"/>
      <c r="E15" s="196"/>
      <c r="F15" s="196"/>
      <c r="G15" s="196"/>
      <c r="H15" s="196"/>
      <c r="I15" s="202"/>
      <c r="J15" s="203"/>
      <c r="K15" s="196"/>
      <c r="L15" s="196"/>
      <c r="M15" s="209"/>
      <c r="N15" s="118" t="s">
        <v>7</v>
      </c>
      <c r="O15" s="118" t="s">
        <v>10</v>
      </c>
      <c r="P15" s="211"/>
    </row>
    <row r="16" spans="3:16" ht="64.5" customHeight="1" x14ac:dyDescent="0.2">
      <c r="C16" s="197"/>
      <c r="D16" s="197"/>
      <c r="E16" s="197"/>
      <c r="F16" s="197"/>
      <c r="G16" s="197"/>
      <c r="H16" s="197"/>
      <c r="I16" s="118" t="s">
        <v>84</v>
      </c>
      <c r="J16" s="119" t="s">
        <v>85</v>
      </c>
      <c r="K16" s="197"/>
      <c r="L16" s="197"/>
      <c r="M16" s="118"/>
      <c r="N16" s="118"/>
      <c r="O16" s="118"/>
      <c r="P16" s="118"/>
    </row>
    <row r="17" spans="3:20" s="42" customFormat="1" x14ac:dyDescent="0.2">
      <c r="C17" s="24">
        <v>1</v>
      </c>
      <c r="D17" s="24">
        <v>2</v>
      </c>
      <c r="E17" s="24">
        <v>3</v>
      </c>
      <c r="F17" s="24">
        <v>4</v>
      </c>
      <c r="G17" s="24">
        <v>5</v>
      </c>
      <c r="H17" s="24">
        <v>6</v>
      </c>
      <c r="I17" s="24">
        <v>9</v>
      </c>
      <c r="J17" s="25">
        <v>10</v>
      </c>
      <c r="K17" s="24">
        <v>11</v>
      </c>
      <c r="L17" s="24">
        <v>12</v>
      </c>
      <c r="M17" s="24" t="s">
        <v>86</v>
      </c>
      <c r="N17" s="24">
        <v>14</v>
      </c>
      <c r="O17" s="24">
        <v>15</v>
      </c>
      <c r="P17" s="24">
        <v>16</v>
      </c>
    </row>
    <row r="18" spans="3:20" ht="29.25" customHeight="1" x14ac:dyDescent="0.2">
      <c r="C18" s="120" t="s">
        <v>87</v>
      </c>
      <c r="D18" s="212" t="s">
        <v>88</v>
      </c>
      <c r="E18" s="213"/>
      <c r="F18" s="213"/>
      <c r="G18" s="213"/>
      <c r="H18" s="213"/>
      <c r="I18" s="183" t="s">
        <v>89</v>
      </c>
      <c r="J18" s="223"/>
      <c r="K18" s="188">
        <v>46387</v>
      </c>
      <c r="L18" s="43" t="s">
        <v>90</v>
      </c>
      <c r="M18" s="44"/>
      <c r="N18" s="44"/>
      <c r="O18" s="45"/>
      <c r="P18" s="45"/>
    </row>
    <row r="19" spans="3:20" ht="15" customHeight="1" x14ac:dyDescent="0.2">
      <c r="C19" s="204" t="s">
        <v>91</v>
      </c>
      <c r="D19" s="205" t="s">
        <v>92</v>
      </c>
      <c r="E19" s="206"/>
      <c r="F19" s="206"/>
      <c r="G19" s="206"/>
      <c r="H19" s="206"/>
      <c r="I19" s="183"/>
      <c r="J19" s="223"/>
      <c r="K19" s="188"/>
      <c r="L19" s="43" t="s">
        <v>93</v>
      </c>
      <c r="M19" s="44"/>
      <c r="N19" s="44"/>
      <c r="O19" s="45"/>
      <c r="P19" s="45"/>
    </row>
    <row r="20" spans="3:20" ht="15" customHeight="1" x14ac:dyDescent="0.2">
      <c r="C20" s="204"/>
      <c r="D20" s="207"/>
      <c r="E20" s="208"/>
      <c r="F20" s="208"/>
      <c r="G20" s="208"/>
      <c r="H20" s="208"/>
      <c r="I20" s="183"/>
      <c r="J20" s="223"/>
      <c r="K20" s="188"/>
      <c r="L20" s="43" t="s">
        <v>94</v>
      </c>
      <c r="M20" s="145">
        <f>N20+P20</f>
        <v>13554000</v>
      </c>
      <c r="N20" s="147">
        <v>13225000</v>
      </c>
      <c r="O20" s="147">
        <v>10822000</v>
      </c>
      <c r="P20" s="147">
        <v>329000</v>
      </c>
    </row>
    <row r="21" spans="3:20" ht="15" customHeight="1" x14ac:dyDescent="0.2">
      <c r="C21" s="204"/>
      <c r="D21" s="207"/>
      <c r="E21" s="208"/>
      <c r="F21" s="208"/>
      <c r="G21" s="208"/>
      <c r="H21" s="208"/>
      <c r="I21" s="183"/>
      <c r="J21" s="223"/>
      <c r="K21" s="188"/>
      <c r="L21" s="43" t="s">
        <v>95</v>
      </c>
      <c r="M21" s="145"/>
      <c r="N21" s="145"/>
      <c r="O21" s="146"/>
      <c r="P21" s="146"/>
    </row>
    <row r="22" spans="3:20" ht="15" customHeight="1" x14ac:dyDescent="0.2">
      <c r="C22" s="204"/>
      <c r="D22" s="207"/>
      <c r="E22" s="208"/>
      <c r="F22" s="208"/>
      <c r="G22" s="208"/>
      <c r="H22" s="208"/>
      <c r="I22" s="183"/>
      <c r="J22" s="223"/>
      <c r="K22" s="188"/>
      <c r="L22" s="43" t="s">
        <v>96</v>
      </c>
      <c r="M22" s="145">
        <f>M20</f>
        <v>13554000</v>
      </c>
      <c r="N22" s="145">
        <f t="shared" ref="N22:P22" si="0">N20</f>
        <v>13225000</v>
      </c>
      <c r="O22" s="145">
        <f t="shared" si="0"/>
        <v>10822000</v>
      </c>
      <c r="P22" s="145">
        <f t="shared" si="0"/>
        <v>329000</v>
      </c>
      <c r="T22" s="46"/>
    </row>
    <row r="23" spans="3:20" ht="63.75" customHeight="1" x14ac:dyDescent="0.2">
      <c r="C23" s="47" t="s">
        <v>97</v>
      </c>
      <c r="D23" s="182" t="s">
        <v>12</v>
      </c>
      <c r="E23" s="214" t="s">
        <v>98</v>
      </c>
      <c r="F23" s="48" t="s">
        <v>99</v>
      </c>
      <c r="G23" s="36" t="s">
        <v>100</v>
      </c>
      <c r="H23" s="70">
        <v>0.97599999999999998</v>
      </c>
      <c r="I23" s="36" t="s">
        <v>101</v>
      </c>
      <c r="J23" s="223"/>
      <c r="K23" s="49">
        <v>46387</v>
      </c>
      <c r="L23" s="48"/>
      <c r="M23" s="44"/>
      <c r="N23" s="44"/>
      <c r="O23" s="45"/>
      <c r="P23" s="45"/>
    </row>
    <row r="24" spans="3:20" ht="46.5" customHeight="1" x14ac:dyDescent="0.2">
      <c r="C24" s="36" t="s">
        <v>102</v>
      </c>
      <c r="D24" s="183"/>
      <c r="E24" s="215"/>
      <c r="F24" s="48" t="s">
        <v>103</v>
      </c>
      <c r="G24" s="36" t="s">
        <v>100</v>
      </c>
      <c r="H24" s="70">
        <v>0.99299999999999999</v>
      </c>
      <c r="I24" s="36" t="s">
        <v>104</v>
      </c>
      <c r="J24" s="223"/>
      <c r="K24" s="49">
        <v>46387</v>
      </c>
      <c r="L24" s="48"/>
      <c r="M24" s="48"/>
      <c r="N24" s="48"/>
      <c r="O24" s="45"/>
      <c r="P24" s="45"/>
    </row>
    <row r="25" spans="3:20" ht="30.75" customHeight="1" x14ac:dyDescent="0.2">
      <c r="C25" s="47" t="s">
        <v>105</v>
      </c>
      <c r="D25" s="183"/>
      <c r="E25" s="215"/>
      <c r="F25" s="48" t="s">
        <v>106</v>
      </c>
      <c r="G25" s="36" t="s">
        <v>100</v>
      </c>
      <c r="H25" s="71">
        <v>0.99299999999999999</v>
      </c>
      <c r="I25" s="36" t="s">
        <v>107</v>
      </c>
      <c r="J25" s="223"/>
      <c r="K25" s="49">
        <v>46387</v>
      </c>
      <c r="L25" s="43"/>
      <c r="M25" s="44"/>
      <c r="N25" s="44"/>
      <c r="O25" s="45"/>
      <c r="P25" s="45"/>
    </row>
    <row r="26" spans="3:20" ht="45.75" customHeight="1" x14ac:dyDescent="0.2">
      <c r="C26" s="47" t="s">
        <v>108</v>
      </c>
      <c r="D26" s="183"/>
      <c r="E26" s="215"/>
      <c r="F26" s="48" t="s">
        <v>109</v>
      </c>
      <c r="G26" s="36" t="s">
        <v>100</v>
      </c>
      <c r="H26" s="72">
        <v>1</v>
      </c>
      <c r="I26" s="36" t="s">
        <v>110</v>
      </c>
      <c r="J26" s="223"/>
      <c r="K26" s="49">
        <v>46387</v>
      </c>
      <c r="L26" s="43"/>
      <c r="M26" s="44"/>
      <c r="N26" s="44"/>
      <c r="O26" s="45"/>
      <c r="P26" s="45"/>
    </row>
    <row r="27" spans="3:20" ht="51.75" customHeight="1" x14ac:dyDescent="0.2">
      <c r="C27" s="50" t="s">
        <v>108</v>
      </c>
      <c r="D27" s="51" t="s">
        <v>33</v>
      </c>
      <c r="E27" s="214" t="s">
        <v>111</v>
      </c>
      <c r="F27" s="48" t="s">
        <v>112</v>
      </c>
      <c r="G27" s="36" t="s">
        <v>100</v>
      </c>
      <c r="H27" s="73">
        <v>0.95</v>
      </c>
      <c r="I27" s="36" t="s">
        <v>113</v>
      </c>
      <c r="J27" s="223"/>
      <c r="K27" s="49">
        <v>46387</v>
      </c>
      <c r="L27" s="43"/>
      <c r="M27" s="44"/>
      <c r="N27" s="44"/>
      <c r="O27" s="45"/>
      <c r="P27" s="45"/>
    </row>
    <row r="28" spans="3:20" ht="54" customHeight="1" x14ac:dyDescent="0.2">
      <c r="C28" s="52" t="s">
        <v>108</v>
      </c>
      <c r="D28" s="83"/>
      <c r="E28" s="215"/>
      <c r="F28" s="48" t="s">
        <v>114</v>
      </c>
      <c r="G28" s="36" t="s">
        <v>100</v>
      </c>
      <c r="H28" s="73">
        <v>0.9</v>
      </c>
      <c r="I28" s="36" t="s">
        <v>113</v>
      </c>
      <c r="J28" s="223"/>
      <c r="K28" s="49">
        <v>46387</v>
      </c>
      <c r="L28" s="43"/>
      <c r="M28" s="44"/>
      <c r="N28" s="44"/>
      <c r="O28" s="45"/>
      <c r="P28" s="45"/>
    </row>
    <row r="29" spans="3:20" ht="34.5" customHeight="1" x14ac:dyDescent="0.2">
      <c r="C29" s="52" t="s">
        <v>108</v>
      </c>
      <c r="D29" s="182" t="s">
        <v>46</v>
      </c>
      <c r="E29" s="214" t="s">
        <v>115</v>
      </c>
      <c r="F29" s="123" t="s">
        <v>116</v>
      </c>
      <c r="G29" s="36" t="s">
        <v>100</v>
      </c>
      <c r="H29" s="122">
        <v>0.98599999999999999</v>
      </c>
      <c r="I29" s="36" t="s">
        <v>117</v>
      </c>
      <c r="J29" s="223"/>
      <c r="K29" s="49">
        <v>46387</v>
      </c>
      <c r="L29" s="43"/>
      <c r="M29" s="44"/>
      <c r="N29" s="44"/>
      <c r="O29" s="45"/>
      <c r="P29" s="45"/>
    </row>
    <row r="30" spans="3:20" ht="54.75" customHeight="1" x14ac:dyDescent="0.2">
      <c r="C30" s="52" t="s">
        <v>108</v>
      </c>
      <c r="D30" s="184"/>
      <c r="E30" s="219"/>
      <c r="F30" s="53" t="s">
        <v>118</v>
      </c>
      <c r="G30" s="36" t="s">
        <v>100</v>
      </c>
      <c r="H30" s="124" t="s">
        <v>119</v>
      </c>
      <c r="I30" s="36" t="s">
        <v>117</v>
      </c>
      <c r="J30" s="223"/>
      <c r="K30" s="49">
        <v>46387</v>
      </c>
      <c r="L30" s="43"/>
      <c r="M30" s="44"/>
      <c r="N30" s="44"/>
      <c r="O30" s="45"/>
      <c r="P30" s="45"/>
    </row>
    <row r="31" spans="3:20" ht="36.75" customHeight="1" x14ac:dyDescent="0.2">
      <c r="C31" s="47" t="s">
        <v>108</v>
      </c>
      <c r="D31" s="54" t="s">
        <v>120</v>
      </c>
      <c r="E31" s="53" t="s">
        <v>121</v>
      </c>
      <c r="F31" s="53" t="s">
        <v>122</v>
      </c>
      <c r="G31" s="54" t="s">
        <v>100</v>
      </c>
      <c r="H31" s="74">
        <v>1</v>
      </c>
      <c r="I31" s="36" t="s">
        <v>123</v>
      </c>
      <c r="J31" s="223"/>
      <c r="K31" s="49">
        <v>46387</v>
      </c>
      <c r="L31" s="43"/>
      <c r="M31" s="44"/>
      <c r="N31" s="44"/>
      <c r="O31" s="45"/>
      <c r="P31" s="45"/>
    </row>
    <row r="32" spans="3:20" ht="21" customHeight="1" x14ac:dyDescent="0.2">
      <c r="C32" s="118" t="s">
        <v>124</v>
      </c>
      <c r="D32" s="220" t="s">
        <v>125</v>
      </c>
      <c r="E32" s="221"/>
      <c r="F32" s="221"/>
      <c r="G32" s="221"/>
      <c r="H32" s="221"/>
      <c r="I32" s="221"/>
      <c r="J32" s="221"/>
      <c r="K32" s="221"/>
      <c r="L32" s="221"/>
      <c r="M32" s="221"/>
      <c r="N32" s="221"/>
      <c r="O32" s="221"/>
      <c r="P32" s="222"/>
    </row>
    <row r="33" spans="3:17" ht="18" customHeight="1" x14ac:dyDescent="0.2">
      <c r="C33" s="173" t="s">
        <v>126</v>
      </c>
      <c r="D33" s="176" t="s">
        <v>127</v>
      </c>
      <c r="E33" s="177"/>
      <c r="F33" s="177"/>
      <c r="G33" s="177"/>
      <c r="H33" s="177"/>
      <c r="I33" s="182" t="s">
        <v>128</v>
      </c>
      <c r="J33" s="185"/>
      <c r="K33" s="188">
        <v>46387</v>
      </c>
      <c r="L33" s="43" t="s">
        <v>90</v>
      </c>
      <c r="M33" s="140">
        <f>66000+8088000</f>
        <v>8154000</v>
      </c>
      <c r="N33" s="140">
        <f>66000+7910000</f>
        <v>7976000</v>
      </c>
      <c r="O33" s="141">
        <v>5935000</v>
      </c>
      <c r="P33" s="141">
        <v>178000</v>
      </c>
    </row>
    <row r="34" spans="3:17" x14ac:dyDescent="0.2">
      <c r="C34" s="174"/>
      <c r="D34" s="178"/>
      <c r="E34" s="179"/>
      <c r="F34" s="179"/>
      <c r="G34" s="179"/>
      <c r="H34" s="179"/>
      <c r="I34" s="183"/>
      <c r="J34" s="186"/>
      <c r="K34" s="188"/>
      <c r="L34" s="43" t="s">
        <v>93</v>
      </c>
      <c r="M34" s="142">
        <f>87000+6738000</f>
        <v>6825000</v>
      </c>
      <c r="N34" s="143">
        <f>87000+6591000</f>
        <v>6678000</v>
      </c>
      <c r="O34" s="141">
        <v>4962000</v>
      </c>
      <c r="P34" s="141">
        <v>147000</v>
      </c>
    </row>
    <row r="35" spans="3:17" x14ac:dyDescent="0.2">
      <c r="C35" s="174"/>
      <c r="D35" s="178"/>
      <c r="E35" s="179"/>
      <c r="F35" s="179"/>
      <c r="G35" s="179"/>
      <c r="H35" s="179"/>
      <c r="I35" s="183"/>
      <c r="J35" s="186"/>
      <c r="K35" s="188"/>
      <c r="L35" s="43" t="s">
        <v>94</v>
      </c>
      <c r="M35" s="144"/>
      <c r="N35" s="144"/>
      <c r="O35" s="141"/>
      <c r="P35" s="141"/>
    </row>
    <row r="36" spans="3:17" x14ac:dyDescent="0.2">
      <c r="C36" s="174"/>
      <c r="D36" s="178"/>
      <c r="E36" s="179"/>
      <c r="F36" s="179"/>
      <c r="G36" s="179"/>
      <c r="H36" s="179"/>
      <c r="I36" s="183"/>
      <c r="J36" s="186"/>
      <c r="K36" s="188"/>
      <c r="L36" s="43" t="s">
        <v>95</v>
      </c>
      <c r="M36" s="144"/>
      <c r="N36" s="144"/>
      <c r="O36" s="141"/>
      <c r="P36" s="141"/>
    </row>
    <row r="37" spans="3:17" x14ac:dyDescent="0.2">
      <c r="C37" s="175"/>
      <c r="D37" s="180"/>
      <c r="E37" s="181"/>
      <c r="F37" s="181"/>
      <c r="G37" s="181"/>
      <c r="H37" s="181"/>
      <c r="I37" s="184"/>
      <c r="J37" s="187"/>
      <c r="K37" s="189"/>
      <c r="L37" s="43" t="s">
        <v>96</v>
      </c>
      <c r="M37" s="144">
        <f>M33+M34</f>
        <v>14979000</v>
      </c>
      <c r="N37" s="144">
        <f t="shared" ref="N37:P37" si="1">N33+N34</f>
        <v>14654000</v>
      </c>
      <c r="O37" s="144">
        <f t="shared" si="1"/>
        <v>10897000</v>
      </c>
      <c r="P37" s="144">
        <f t="shared" si="1"/>
        <v>325000</v>
      </c>
    </row>
    <row r="38" spans="3:17" ht="21.75" customHeight="1" x14ac:dyDescent="0.2">
      <c r="C38" s="121" t="s">
        <v>129</v>
      </c>
      <c r="D38" s="216" t="s">
        <v>130</v>
      </c>
      <c r="E38" s="217"/>
      <c r="F38" s="217"/>
      <c r="G38" s="217"/>
      <c r="H38" s="217"/>
      <c r="I38" s="217"/>
      <c r="J38" s="217"/>
      <c r="K38" s="217"/>
      <c r="L38" s="217"/>
      <c r="M38" s="217"/>
      <c r="N38" s="217"/>
      <c r="O38" s="217"/>
      <c r="P38" s="218"/>
    </row>
    <row r="39" spans="3:17" ht="19.5" customHeight="1" x14ac:dyDescent="0.2">
      <c r="C39" s="173" t="s">
        <v>131</v>
      </c>
      <c r="D39" s="224" t="s">
        <v>132</v>
      </c>
      <c r="E39" s="224"/>
      <c r="F39" s="224"/>
      <c r="G39" s="224"/>
      <c r="H39" s="224"/>
      <c r="I39" s="225" t="s">
        <v>133</v>
      </c>
      <c r="J39" s="226"/>
      <c r="K39" s="227">
        <v>46387</v>
      </c>
      <c r="L39" s="55" t="s">
        <v>90</v>
      </c>
      <c r="M39" s="145">
        <f>+N39+P39</f>
        <v>266000</v>
      </c>
      <c r="N39" s="145">
        <v>260000</v>
      </c>
      <c r="O39" s="146">
        <v>182000</v>
      </c>
      <c r="P39" s="146">
        <v>6000</v>
      </c>
    </row>
    <row r="40" spans="3:17" x14ac:dyDescent="0.2">
      <c r="C40" s="174"/>
      <c r="D40" s="224"/>
      <c r="E40" s="224"/>
      <c r="F40" s="224"/>
      <c r="G40" s="224"/>
      <c r="H40" s="224"/>
      <c r="I40" s="225"/>
      <c r="J40" s="226"/>
      <c r="K40" s="227"/>
      <c r="L40" s="55" t="s">
        <v>93</v>
      </c>
      <c r="M40" s="145">
        <f>+N40+P40</f>
        <v>117000</v>
      </c>
      <c r="N40" s="145">
        <v>114000</v>
      </c>
      <c r="O40" s="146">
        <v>79000</v>
      </c>
      <c r="P40" s="146">
        <v>3000</v>
      </c>
    </row>
    <row r="41" spans="3:17" x14ac:dyDescent="0.2">
      <c r="C41" s="174"/>
      <c r="D41" s="224"/>
      <c r="E41" s="224"/>
      <c r="F41" s="224"/>
      <c r="G41" s="224"/>
      <c r="H41" s="224"/>
      <c r="I41" s="225"/>
      <c r="J41" s="226"/>
      <c r="K41" s="227"/>
      <c r="L41" s="55" t="s">
        <v>94</v>
      </c>
      <c r="M41" s="145"/>
      <c r="N41" s="145"/>
      <c r="O41" s="146"/>
      <c r="P41" s="146"/>
    </row>
    <row r="42" spans="3:17" x14ac:dyDescent="0.2">
      <c r="C42" s="174"/>
      <c r="D42" s="224"/>
      <c r="E42" s="224"/>
      <c r="F42" s="224"/>
      <c r="G42" s="224"/>
      <c r="H42" s="224"/>
      <c r="I42" s="225"/>
      <c r="J42" s="226"/>
      <c r="K42" s="227"/>
      <c r="L42" s="55" t="s">
        <v>95</v>
      </c>
      <c r="M42" s="145"/>
      <c r="N42" s="145"/>
      <c r="O42" s="146"/>
      <c r="P42" s="146"/>
    </row>
    <row r="43" spans="3:17" x14ac:dyDescent="0.2">
      <c r="C43" s="175"/>
      <c r="D43" s="224"/>
      <c r="E43" s="224"/>
      <c r="F43" s="224"/>
      <c r="G43" s="224"/>
      <c r="H43" s="224"/>
      <c r="I43" s="225"/>
      <c r="J43" s="226"/>
      <c r="K43" s="227"/>
      <c r="L43" s="55" t="s">
        <v>96</v>
      </c>
      <c r="M43" s="145">
        <f>M39+M40</f>
        <v>383000</v>
      </c>
      <c r="N43" s="145">
        <f t="shared" ref="N43:O43" si="2">N39+N40</f>
        <v>374000</v>
      </c>
      <c r="O43" s="145">
        <f t="shared" si="2"/>
        <v>261000</v>
      </c>
      <c r="P43" s="145">
        <f t="shared" ref="P43" si="3">P39+P40</f>
        <v>9000</v>
      </c>
      <c r="Q43" s="58"/>
    </row>
    <row r="44" spans="3:17" ht="16.5" customHeight="1" x14ac:dyDescent="0.2">
      <c r="C44" s="173" t="s">
        <v>134</v>
      </c>
      <c r="D44" s="176" t="s">
        <v>135</v>
      </c>
      <c r="E44" s="177"/>
      <c r="F44" s="177"/>
      <c r="G44" s="177"/>
      <c r="H44" s="177"/>
      <c r="I44" s="232" t="s">
        <v>136</v>
      </c>
      <c r="J44" s="185"/>
      <c r="K44" s="235">
        <v>46387</v>
      </c>
      <c r="L44" s="55" t="s">
        <v>90</v>
      </c>
      <c r="M44" s="145">
        <f>+N44+P44</f>
        <v>35000</v>
      </c>
      <c r="N44" s="145">
        <v>35000</v>
      </c>
      <c r="O44" s="146">
        <v>0</v>
      </c>
      <c r="P44" s="146">
        <v>0</v>
      </c>
    </row>
    <row r="45" spans="3:17" x14ac:dyDescent="0.2">
      <c r="C45" s="174"/>
      <c r="D45" s="178"/>
      <c r="E45" s="179"/>
      <c r="F45" s="179"/>
      <c r="G45" s="179"/>
      <c r="H45" s="179"/>
      <c r="I45" s="233"/>
      <c r="J45" s="186"/>
      <c r="K45" s="236"/>
      <c r="L45" s="55" t="s">
        <v>93</v>
      </c>
      <c r="M45" s="145">
        <f>+N45+P45</f>
        <v>15000</v>
      </c>
      <c r="N45" s="145">
        <v>15000</v>
      </c>
      <c r="O45" s="146">
        <v>0</v>
      </c>
      <c r="P45" s="146">
        <v>0</v>
      </c>
    </row>
    <row r="46" spans="3:17" x14ac:dyDescent="0.2">
      <c r="C46" s="174"/>
      <c r="D46" s="178"/>
      <c r="E46" s="179"/>
      <c r="F46" s="179"/>
      <c r="G46" s="179"/>
      <c r="H46" s="179"/>
      <c r="I46" s="233"/>
      <c r="J46" s="186"/>
      <c r="K46" s="236"/>
      <c r="L46" s="55" t="s">
        <v>94</v>
      </c>
      <c r="M46" s="145"/>
      <c r="N46" s="145"/>
      <c r="O46" s="146"/>
      <c r="P46" s="146"/>
    </row>
    <row r="47" spans="3:17" x14ac:dyDescent="0.2">
      <c r="C47" s="174"/>
      <c r="D47" s="178"/>
      <c r="E47" s="179"/>
      <c r="F47" s="179"/>
      <c r="G47" s="179"/>
      <c r="H47" s="179"/>
      <c r="I47" s="233"/>
      <c r="J47" s="186"/>
      <c r="K47" s="236"/>
      <c r="L47" s="55" t="s">
        <v>95</v>
      </c>
      <c r="M47" s="145"/>
      <c r="N47" s="145"/>
      <c r="O47" s="146"/>
      <c r="P47" s="146"/>
    </row>
    <row r="48" spans="3:17" x14ac:dyDescent="0.2">
      <c r="C48" s="175"/>
      <c r="D48" s="180"/>
      <c r="E48" s="181"/>
      <c r="F48" s="181"/>
      <c r="G48" s="181"/>
      <c r="H48" s="181"/>
      <c r="I48" s="234"/>
      <c r="J48" s="187"/>
      <c r="K48" s="237"/>
      <c r="L48" s="55" t="s">
        <v>96</v>
      </c>
      <c r="M48" s="145">
        <f>M44+M45</f>
        <v>50000</v>
      </c>
      <c r="N48" s="145">
        <f t="shared" ref="N48:P48" si="4">N44+N45</f>
        <v>50000</v>
      </c>
      <c r="O48" s="145">
        <f t="shared" si="4"/>
        <v>0</v>
      </c>
      <c r="P48" s="145">
        <f t="shared" si="4"/>
        <v>0</v>
      </c>
    </row>
    <row r="49" spans="3:16" x14ac:dyDescent="0.2">
      <c r="C49" s="238" t="s">
        <v>137</v>
      </c>
      <c r="D49" s="239"/>
      <c r="E49" s="239"/>
      <c r="F49" s="239"/>
      <c r="G49" s="239"/>
      <c r="H49" s="239"/>
      <c r="I49" s="56"/>
      <c r="J49" s="56"/>
      <c r="K49" s="56"/>
      <c r="L49" s="57"/>
      <c r="M49" s="56"/>
      <c r="N49" s="56"/>
      <c r="O49" s="56"/>
      <c r="P49" s="56"/>
    </row>
    <row r="50" spans="3:16" x14ac:dyDescent="0.2">
      <c r="I50" s="56"/>
      <c r="J50" s="56"/>
      <c r="K50" s="56"/>
      <c r="L50" s="57"/>
      <c r="M50" s="81"/>
      <c r="N50" s="56"/>
      <c r="O50" s="56"/>
      <c r="P50" s="56"/>
    </row>
    <row r="51" spans="3:16" x14ac:dyDescent="0.2">
      <c r="C51" s="228" t="s">
        <v>138</v>
      </c>
      <c r="D51" s="229"/>
      <c r="E51" s="229"/>
      <c r="F51" s="229"/>
      <c r="G51" s="229"/>
      <c r="H51" s="229"/>
      <c r="I51" s="56"/>
      <c r="J51" s="56"/>
      <c r="K51" s="56"/>
      <c r="L51" s="57"/>
      <c r="M51" s="56"/>
      <c r="N51" s="56"/>
      <c r="O51" s="56"/>
      <c r="P51" s="56"/>
    </row>
    <row r="52" spans="3:16" ht="15.75" customHeight="1" x14ac:dyDescent="0.2">
      <c r="C52" s="230" t="s">
        <v>139</v>
      </c>
      <c r="D52" s="230"/>
      <c r="E52" s="230"/>
      <c r="F52" s="230"/>
      <c r="G52" s="230"/>
      <c r="H52" s="230"/>
      <c r="I52" s="230"/>
      <c r="J52" s="230"/>
      <c r="K52" s="230"/>
      <c r="L52" s="230"/>
      <c r="M52" s="230"/>
      <c r="N52" s="230"/>
      <c r="O52" s="230"/>
      <c r="P52" s="230"/>
    </row>
    <row r="53" spans="3:16" ht="122.25" customHeight="1" x14ac:dyDescent="0.2">
      <c r="C53" s="230" t="s">
        <v>140</v>
      </c>
      <c r="D53" s="231"/>
      <c r="E53" s="231"/>
      <c r="F53" s="231"/>
      <c r="G53" s="231"/>
      <c r="H53" s="231"/>
      <c r="I53" s="231"/>
      <c r="J53" s="231"/>
      <c r="K53" s="231"/>
      <c r="M53" s="58"/>
    </row>
    <row r="54" spans="3:16" x14ac:dyDescent="0.2">
      <c r="M54" s="58"/>
    </row>
    <row r="55" spans="3:16" x14ac:dyDescent="0.2">
      <c r="M55" s="58"/>
    </row>
  </sheetData>
  <mergeCells count="48">
    <mergeCell ref="C51:H51"/>
    <mergeCell ref="C52:P52"/>
    <mergeCell ref="C53:K53"/>
    <mergeCell ref="C44:C48"/>
    <mergeCell ref="D44:H48"/>
    <mergeCell ref="I44:I48"/>
    <mergeCell ref="J44:J48"/>
    <mergeCell ref="K44:K48"/>
    <mergeCell ref="C49:H49"/>
    <mergeCell ref="C39:C43"/>
    <mergeCell ref="D39:H43"/>
    <mergeCell ref="I39:I43"/>
    <mergeCell ref="J39:J43"/>
    <mergeCell ref="K39:K43"/>
    <mergeCell ref="E27:E28"/>
    <mergeCell ref="E23:E26"/>
    <mergeCell ref="D23:D26"/>
    <mergeCell ref="D38:P38"/>
    <mergeCell ref="D29:D30"/>
    <mergeCell ref="E29:E30"/>
    <mergeCell ref="D32:P32"/>
    <mergeCell ref="J18:J31"/>
    <mergeCell ref="C19:C22"/>
    <mergeCell ref="D19:H22"/>
    <mergeCell ref="K13:K16"/>
    <mergeCell ref="L13:L16"/>
    <mergeCell ref="M13:P13"/>
    <mergeCell ref="M14:M15"/>
    <mergeCell ref="N14:O14"/>
    <mergeCell ref="P14:P15"/>
    <mergeCell ref="D18:H18"/>
    <mergeCell ref="I18:I22"/>
    <mergeCell ref="K18:K22"/>
    <mergeCell ref="C8:P9"/>
    <mergeCell ref="C10:P10"/>
    <mergeCell ref="C11:P11"/>
    <mergeCell ref="C13:C16"/>
    <mergeCell ref="D13:D16"/>
    <mergeCell ref="E13:E16"/>
    <mergeCell ref="F13:F16"/>
    <mergeCell ref="G13:G16"/>
    <mergeCell ref="H13:H16"/>
    <mergeCell ref="I13:J15"/>
    <mergeCell ref="C33:C37"/>
    <mergeCell ref="D33:H37"/>
    <mergeCell ref="I33:I37"/>
    <mergeCell ref="J33:J37"/>
    <mergeCell ref="K33:K37"/>
  </mergeCells>
  <pageMargins left="0.70866141732283472" right="0.70866141732283472" top="0.74803149606299213" bottom="0.74803149606299213" header="0.31496062992125984" footer="0.31496062992125984"/>
  <pageSetup paperSize="9" scale="40"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G110"/>
  <sheetViews>
    <sheetView showGridLines="0" zoomScale="85" zoomScaleNormal="85" workbookViewId="0">
      <selection activeCell="C12" sqref="C12:C15"/>
    </sheetView>
  </sheetViews>
  <sheetFormatPr defaultColWidth="9.140625" defaultRowHeight="14.25" x14ac:dyDescent="0.2"/>
  <cols>
    <col min="1" max="1" width="9.140625" style="6"/>
    <col min="2" max="2" width="9.28515625" style="6" hidden="1" customWidth="1"/>
    <col min="3" max="3" width="11.28515625" style="6" customWidth="1"/>
    <col min="4" max="4" width="13.42578125" style="6" customWidth="1"/>
    <col min="5" max="5" width="11.5703125" style="6" customWidth="1"/>
    <col min="6" max="6" width="11.42578125" style="6" customWidth="1"/>
    <col min="7" max="7" width="11.85546875" style="6" customWidth="1"/>
    <col min="8" max="8" width="14" style="6" customWidth="1"/>
    <col min="9" max="9" width="13.42578125" style="6" customWidth="1"/>
    <col min="10" max="10" width="14.28515625" style="6" customWidth="1"/>
    <col min="11" max="11" width="13.5703125" style="6" customWidth="1"/>
    <col min="12" max="12" width="15.140625" style="61" customWidth="1"/>
    <col min="13" max="13" width="14.140625" style="61" customWidth="1"/>
    <col min="14" max="14" width="16" style="61" customWidth="1"/>
    <col min="15" max="15" width="15.7109375" style="61" customWidth="1"/>
    <col min="16" max="16" width="18.28515625" style="6" customWidth="1"/>
    <col min="17" max="17" width="14.42578125" style="6" customWidth="1"/>
    <col min="18" max="18" width="18" style="6" customWidth="1"/>
    <col min="19" max="19" width="20.42578125" style="6" customWidth="1"/>
    <col min="20" max="20" width="19.140625" style="6" customWidth="1"/>
    <col min="21" max="16384" width="9.140625" style="6"/>
  </cols>
  <sheetData>
    <row r="1" spans="2:33" x14ac:dyDescent="0.2">
      <c r="K1" s="8"/>
      <c r="L1" s="60"/>
      <c r="M1" s="60"/>
      <c r="N1" s="60"/>
    </row>
    <row r="2" spans="2:33" x14ac:dyDescent="0.2">
      <c r="K2" s="7"/>
      <c r="L2" s="60"/>
      <c r="M2" s="60"/>
      <c r="N2" s="60"/>
    </row>
    <row r="3" spans="2:33" x14ac:dyDescent="0.2">
      <c r="K3" s="7"/>
      <c r="L3" s="67"/>
      <c r="M3" s="60"/>
      <c r="N3" s="60"/>
      <c r="O3" s="67" t="s">
        <v>0</v>
      </c>
    </row>
    <row r="4" spans="2:33" x14ac:dyDescent="0.2">
      <c r="K4" s="7"/>
      <c r="L4" s="67"/>
      <c r="M4" s="60"/>
      <c r="N4" s="60"/>
      <c r="O4" s="67" t="s">
        <v>1</v>
      </c>
    </row>
    <row r="5" spans="2:33" hidden="1" x14ac:dyDescent="0.2">
      <c r="K5" s="7"/>
      <c r="L5" s="60"/>
      <c r="M5" s="60"/>
      <c r="N5" s="60"/>
    </row>
    <row r="6" spans="2:33" ht="30" hidden="1" customHeight="1" x14ac:dyDescent="0.2">
      <c r="K6" s="7"/>
      <c r="L6" s="60"/>
      <c r="M6" s="60"/>
      <c r="N6" s="60"/>
    </row>
    <row r="7" spans="2:33" ht="18" customHeight="1" x14ac:dyDescent="0.25">
      <c r="F7" s="252"/>
      <c r="G7" s="253"/>
      <c r="H7" s="253"/>
      <c r="I7" s="253"/>
      <c r="J7" s="253"/>
      <c r="K7" s="7"/>
      <c r="L7" s="60"/>
      <c r="M7" s="60"/>
      <c r="N7" s="60"/>
    </row>
    <row r="8" spans="2:33" ht="18" customHeight="1" x14ac:dyDescent="0.25">
      <c r="B8" s="254" t="s">
        <v>72</v>
      </c>
      <c r="C8" s="192"/>
      <c r="D8" s="192"/>
      <c r="E8" s="192"/>
      <c r="F8" s="192"/>
      <c r="G8" s="192"/>
      <c r="H8" s="192"/>
      <c r="I8" s="192"/>
      <c r="J8" s="192"/>
      <c r="K8" s="192"/>
      <c r="L8" s="192"/>
      <c r="M8" s="192"/>
      <c r="N8" s="192"/>
      <c r="O8" s="192"/>
    </row>
    <row r="9" spans="2:33" ht="18" customHeight="1" x14ac:dyDescent="0.25">
      <c r="B9" s="152"/>
      <c r="C9" s="153"/>
      <c r="D9" s="153"/>
      <c r="E9" s="153"/>
      <c r="F9" s="153"/>
      <c r="G9" s="153"/>
      <c r="H9" s="153"/>
      <c r="I9" s="153"/>
      <c r="J9" s="153"/>
      <c r="K9" s="153"/>
      <c r="L9" s="153"/>
      <c r="M9" s="153"/>
      <c r="N9" s="153"/>
      <c r="O9" s="153"/>
    </row>
    <row r="10" spans="2:33" ht="19.5" customHeight="1" x14ac:dyDescent="0.2">
      <c r="B10" s="264" t="s">
        <v>141</v>
      </c>
      <c r="C10" s="264"/>
      <c r="D10" s="264"/>
      <c r="E10" s="264"/>
      <c r="F10" s="264"/>
      <c r="G10" s="264"/>
      <c r="H10" s="264"/>
      <c r="I10" s="264"/>
      <c r="J10" s="264"/>
      <c r="K10" s="264"/>
      <c r="L10" s="264"/>
      <c r="M10" s="264"/>
      <c r="N10" s="264"/>
      <c r="O10" s="264"/>
    </row>
    <row r="11" spans="2:33" ht="15" x14ac:dyDescent="0.2">
      <c r="O11" s="151" t="s">
        <v>142</v>
      </c>
    </row>
    <row r="12" spans="2:33" ht="15" x14ac:dyDescent="0.2">
      <c r="B12" s="265" t="s">
        <v>143</v>
      </c>
      <c r="C12" s="261" t="s">
        <v>144</v>
      </c>
      <c r="D12" s="261" t="s">
        <v>145</v>
      </c>
      <c r="E12" s="261" t="s">
        <v>146</v>
      </c>
      <c r="F12" s="261" t="s">
        <v>79</v>
      </c>
      <c r="G12" s="261" t="s">
        <v>80</v>
      </c>
      <c r="H12" s="255" t="s">
        <v>81</v>
      </c>
      <c r="I12" s="256"/>
      <c r="J12" s="261" t="s">
        <v>82</v>
      </c>
      <c r="K12" s="261" t="s">
        <v>147</v>
      </c>
      <c r="L12" s="169" t="s">
        <v>6</v>
      </c>
      <c r="M12" s="169"/>
      <c r="N12" s="169"/>
      <c r="O12" s="169"/>
    </row>
    <row r="13" spans="2:33" ht="15" x14ac:dyDescent="0.2">
      <c r="B13" s="266"/>
      <c r="C13" s="262"/>
      <c r="D13" s="262"/>
      <c r="E13" s="262"/>
      <c r="F13" s="262"/>
      <c r="G13" s="262"/>
      <c r="H13" s="257"/>
      <c r="I13" s="258"/>
      <c r="J13" s="262"/>
      <c r="K13" s="262"/>
      <c r="L13" s="169" t="s">
        <v>7</v>
      </c>
      <c r="M13" s="169" t="s">
        <v>8</v>
      </c>
      <c r="N13" s="169"/>
      <c r="O13" s="165" t="s">
        <v>9</v>
      </c>
    </row>
    <row r="14" spans="2:33" ht="15" x14ac:dyDescent="0.2">
      <c r="B14" s="266"/>
      <c r="C14" s="262"/>
      <c r="D14" s="262"/>
      <c r="E14" s="262"/>
      <c r="F14" s="262"/>
      <c r="G14" s="262"/>
      <c r="H14" s="259"/>
      <c r="I14" s="260"/>
      <c r="J14" s="262"/>
      <c r="K14" s="262"/>
      <c r="L14" s="169"/>
      <c r="M14" s="84" t="s">
        <v>7</v>
      </c>
      <c r="N14" s="84" t="s">
        <v>10</v>
      </c>
      <c r="O14" s="273"/>
      <c r="U14" s="246"/>
      <c r="V14" s="272"/>
      <c r="W14" s="272"/>
      <c r="X14" s="272"/>
      <c r="Y14" s="272"/>
      <c r="Z14" s="272"/>
      <c r="AA14" s="272"/>
      <c r="AB14" s="272"/>
      <c r="AC14" s="272"/>
      <c r="AD14" s="272"/>
      <c r="AE14" s="272"/>
      <c r="AF14" s="272"/>
      <c r="AG14" s="272"/>
    </row>
    <row r="15" spans="2:33" ht="30" x14ac:dyDescent="0.2">
      <c r="B15" s="267"/>
      <c r="C15" s="263"/>
      <c r="D15" s="263"/>
      <c r="E15" s="263"/>
      <c r="F15" s="263"/>
      <c r="G15" s="263"/>
      <c r="H15" s="84" t="s">
        <v>84</v>
      </c>
      <c r="I15" s="125" t="s">
        <v>85</v>
      </c>
      <c r="J15" s="263"/>
      <c r="K15" s="263"/>
      <c r="L15" s="84"/>
      <c r="M15" s="84"/>
      <c r="N15" s="84"/>
      <c r="O15" s="84"/>
    </row>
    <row r="16" spans="2:33" s="9" customFormat="1" ht="10.15" customHeight="1" x14ac:dyDescent="0.2">
      <c r="B16" s="268">
        <v>1</v>
      </c>
      <c r="C16" s="270">
        <v>1</v>
      </c>
      <c r="D16" s="270">
        <v>2</v>
      </c>
      <c r="E16" s="270">
        <v>3</v>
      </c>
      <c r="F16" s="270">
        <v>4</v>
      </c>
      <c r="G16" s="270">
        <v>5</v>
      </c>
      <c r="H16" s="270">
        <v>6</v>
      </c>
      <c r="I16" s="270">
        <v>7</v>
      </c>
      <c r="J16" s="270">
        <v>8</v>
      </c>
      <c r="K16" s="270">
        <v>9</v>
      </c>
      <c r="L16" s="270" t="s">
        <v>148</v>
      </c>
      <c r="M16" s="270">
        <v>11</v>
      </c>
      <c r="N16" s="270">
        <v>12</v>
      </c>
      <c r="O16" s="270">
        <v>13</v>
      </c>
    </row>
    <row r="17" spans="2:19" s="9" customFormat="1" ht="9.6" customHeight="1" x14ac:dyDescent="0.2">
      <c r="B17" s="269"/>
      <c r="C17" s="271"/>
      <c r="D17" s="271"/>
      <c r="E17" s="271"/>
      <c r="F17" s="271"/>
      <c r="G17" s="271"/>
      <c r="H17" s="271"/>
      <c r="I17" s="271"/>
      <c r="J17" s="271"/>
      <c r="K17" s="271"/>
      <c r="L17" s="271"/>
      <c r="M17" s="271"/>
      <c r="N17" s="271"/>
      <c r="O17" s="271"/>
    </row>
    <row r="18" spans="2:19" ht="15" x14ac:dyDescent="0.2">
      <c r="C18" s="277" t="s">
        <v>149</v>
      </c>
      <c r="D18" s="278"/>
      <c r="E18" s="278"/>
      <c r="F18" s="278"/>
      <c r="G18" s="278"/>
      <c r="H18" s="279" t="s">
        <v>150</v>
      </c>
      <c r="I18" s="280">
        <v>3</v>
      </c>
      <c r="J18" s="279" t="s">
        <v>151</v>
      </c>
      <c r="K18" s="59" t="s">
        <v>152</v>
      </c>
      <c r="L18" s="127">
        <f>M18+O18</f>
        <v>13600</v>
      </c>
      <c r="M18" s="127">
        <f>N18+200+600</f>
        <v>13600</v>
      </c>
      <c r="N18" s="127">
        <v>12800</v>
      </c>
      <c r="O18" s="63"/>
    </row>
    <row r="19" spans="2:19" ht="15" x14ac:dyDescent="0.2">
      <c r="C19" s="248"/>
      <c r="D19" s="249"/>
      <c r="E19" s="249"/>
      <c r="F19" s="249"/>
      <c r="G19" s="249"/>
      <c r="H19" s="279"/>
      <c r="I19" s="281"/>
      <c r="J19" s="279"/>
      <c r="K19" s="59" t="s">
        <v>153</v>
      </c>
      <c r="L19" s="127"/>
      <c r="M19" s="127"/>
      <c r="N19" s="127"/>
      <c r="O19" s="63"/>
    </row>
    <row r="20" spans="2:19" ht="15" x14ac:dyDescent="0.2">
      <c r="C20" s="248"/>
      <c r="D20" s="249"/>
      <c r="E20" s="249"/>
      <c r="F20" s="249"/>
      <c r="G20" s="249"/>
      <c r="H20" s="279"/>
      <c r="I20" s="281"/>
      <c r="J20" s="279"/>
      <c r="K20" s="59" t="s">
        <v>154</v>
      </c>
      <c r="L20" s="127"/>
      <c r="M20" s="127"/>
      <c r="N20" s="127"/>
      <c r="O20" s="63"/>
    </row>
    <row r="21" spans="2:19" ht="15" x14ac:dyDescent="0.2">
      <c r="C21" s="248"/>
      <c r="D21" s="249"/>
      <c r="E21" s="249"/>
      <c r="F21" s="249"/>
      <c r="G21" s="249"/>
      <c r="H21" s="279"/>
      <c r="I21" s="282"/>
      <c r="J21" s="279"/>
      <c r="K21" s="59" t="s">
        <v>93</v>
      </c>
      <c r="L21" s="127"/>
      <c r="M21" s="127"/>
      <c r="N21" s="127"/>
      <c r="O21" s="63"/>
    </row>
    <row r="22" spans="2:19" ht="15" x14ac:dyDescent="0.2">
      <c r="C22" s="248"/>
      <c r="D22" s="249"/>
      <c r="E22" s="249"/>
      <c r="F22" s="249"/>
      <c r="G22" s="249"/>
      <c r="H22" s="279"/>
      <c r="I22" s="282"/>
      <c r="J22" s="279"/>
      <c r="K22" s="59" t="s">
        <v>94</v>
      </c>
      <c r="L22" s="128"/>
      <c r="M22" s="128"/>
      <c r="N22" s="128"/>
      <c r="O22" s="64"/>
    </row>
    <row r="23" spans="2:19" ht="15" x14ac:dyDescent="0.2">
      <c r="C23" s="248"/>
      <c r="D23" s="249"/>
      <c r="E23" s="249"/>
      <c r="F23" s="249"/>
      <c r="G23" s="249"/>
      <c r="H23" s="279"/>
      <c r="I23" s="282"/>
      <c r="J23" s="279"/>
      <c r="K23" s="59" t="s">
        <v>38</v>
      </c>
      <c r="L23" s="128"/>
      <c r="M23" s="128"/>
      <c r="N23" s="128"/>
      <c r="O23" s="64"/>
    </row>
    <row r="24" spans="2:19" ht="15" x14ac:dyDescent="0.2">
      <c r="C24" s="248"/>
      <c r="D24" s="249"/>
      <c r="E24" s="249"/>
      <c r="F24" s="249"/>
      <c r="G24" s="249"/>
      <c r="H24" s="279"/>
      <c r="I24" s="282"/>
      <c r="J24" s="279"/>
      <c r="K24" s="59" t="s">
        <v>95</v>
      </c>
      <c r="L24" s="128"/>
      <c r="M24" s="128"/>
      <c r="N24" s="128"/>
      <c r="O24" s="64"/>
    </row>
    <row r="25" spans="2:19" ht="15" x14ac:dyDescent="0.2">
      <c r="C25" s="248"/>
      <c r="D25" s="249"/>
      <c r="E25" s="249"/>
      <c r="F25" s="249"/>
      <c r="G25" s="249"/>
      <c r="H25" s="279"/>
      <c r="I25" s="282"/>
      <c r="J25" s="279"/>
      <c r="K25" s="59" t="s">
        <v>155</v>
      </c>
      <c r="L25" s="128"/>
      <c r="M25" s="128"/>
      <c r="N25" s="128"/>
      <c r="O25" s="64"/>
    </row>
    <row r="26" spans="2:19" ht="15" x14ac:dyDescent="0.2">
      <c r="C26" s="248"/>
      <c r="D26" s="249"/>
      <c r="E26" s="249"/>
      <c r="F26" s="249"/>
      <c r="G26" s="249"/>
      <c r="H26" s="279"/>
      <c r="I26" s="283"/>
      <c r="J26" s="279"/>
      <c r="K26" s="59" t="s">
        <v>96</v>
      </c>
      <c r="L26" s="129">
        <f>SUM(L18:L25)</f>
        <v>13600</v>
      </c>
      <c r="M26" s="129">
        <f t="shared" ref="M26:N26" si="0">SUM(M18:M25)</f>
        <v>13600</v>
      </c>
      <c r="N26" s="129">
        <f t="shared" si="0"/>
        <v>12800</v>
      </c>
      <c r="O26" s="65"/>
    </row>
    <row r="27" spans="2:19" ht="15" x14ac:dyDescent="0.2">
      <c r="C27" s="240" t="s">
        <v>156</v>
      </c>
      <c r="D27" s="240"/>
      <c r="E27" s="240"/>
      <c r="F27" s="240"/>
      <c r="G27" s="240"/>
      <c r="H27" s="279" t="s">
        <v>157</v>
      </c>
      <c r="I27" s="280">
        <v>2</v>
      </c>
      <c r="J27" s="279" t="s">
        <v>158</v>
      </c>
      <c r="K27" s="59" t="s">
        <v>152</v>
      </c>
      <c r="L27" s="127">
        <f>+M27+O27</f>
        <v>11000</v>
      </c>
      <c r="M27" s="127">
        <v>11000</v>
      </c>
      <c r="N27" s="127">
        <v>5000</v>
      </c>
      <c r="O27" s="63"/>
    </row>
    <row r="28" spans="2:19" ht="15" x14ac:dyDescent="0.2">
      <c r="C28" s="240"/>
      <c r="D28" s="240"/>
      <c r="E28" s="240"/>
      <c r="F28" s="240"/>
      <c r="G28" s="240"/>
      <c r="H28" s="279"/>
      <c r="I28" s="281"/>
      <c r="J28" s="279"/>
      <c r="K28" s="59" t="s">
        <v>153</v>
      </c>
      <c r="L28" s="126"/>
      <c r="M28" s="126"/>
      <c r="N28" s="126"/>
      <c r="O28" s="62"/>
      <c r="Q28" s="33"/>
      <c r="R28" s="33"/>
      <c r="S28" s="33"/>
    </row>
    <row r="29" spans="2:19" ht="15" x14ac:dyDescent="0.2">
      <c r="C29" s="240"/>
      <c r="D29" s="240"/>
      <c r="E29" s="240"/>
      <c r="F29" s="240"/>
      <c r="G29" s="240"/>
      <c r="H29" s="279"/>
      <c r="I29" s="281"/>
      <c r="J29" s="279"/>
      <c r="K29" s="59" t="s">
        <v>154</v>
      </c>
      <c r="L29" s="126"/>
      <c r="M29" s="126"/>
      <c r="N29" s="126"/>
      <c r="O29" s="62"/>
      <c r="Q29" s="33"/>
      <c r="R29" s="33"/>
      <c r="S29" s="33"/>
    </row>
    <row r="30" spans="2:19" ht="15" x14ac:dyDescent="0.2">
      <c r="C30" s="240"/>
      <c r="D30" s="240"/>
      <c r="E30" s="240"/>
      <c r="F30" s="240"/>
      <c r="G30" s="240"/>
      <c r="H30" s="279"/>
      <c r="I30" s="282"/>
      <c r="J30" s="279"/>
      <c r="K30" s="59" t="s">
        <v>93</v>
      </c>
      <c r="L30" s="126"/>
      <c r="M30" s="126"/>
      <c r="N30" s="126"/>
      <c r="O30" s="62"/>
    </row>
    <row r="31" spans="2:19" ht="15" x14ac:dyDescent="0.2">
      <c r="C31" s="240"/>
      <c r="D31" s="240"/>
      <c r="E31" s="240"/>
      <c r="F31" s="240"/>
      <c r="G31" s="240"/>
      <c r="H31" s="279"/>
      <c r="I31" s="282"/>
      <c r="J31" s="279"/>
      <c r="K31" s="59" t="s">
        <v>94</v>
      </c>
      <c r="L31" s="126"/>
      <c r="M31" s="126"/>
      <c r="N31" s="126"/>
      <c r="O31" s="62"/>
    </row>
    <row r="32" spans="2:19" ht="15" x14ac:dyDescent="0.2">
      <c r="C32" s="240"/>
      <c r="D32" s="240"/>
      <c r="E32" s="240"/>
      <c r="F32" s="240"/>
      <c r="G32" s="240"/>
      <c r="H32" s="279"/>
      <c r="I32" s="282"/>
      <c r="J32" s="279"/>
      <c r="K32" s="59" t="s">
        <v>38</v>
      </c>
      <c r="L32" s="126"/>
      <c r="M32" s="126"/>
      <c r="N32" s="126"/>
      <c r="O32" s="62"/>
    </row>
    <row r="33" spans="3:19" ht="15" x14ac:dyDescent="0.2">
      <c r="C33" s="240"/>
      <c r="D33" s="240"/>
      <c r="E33" s="240"/>
      <c r="F33" s="240"/>
      <c r="G33" s="240"/>
      <c r="H33" s="279"/>
      <c r="I33" s="282"/>
      <c r="J33" s="279"/>
      <c r="K33" s="59" t="s">
        <v>95</v>
      </c>
      <c r="L33" s="126"/>
      <c r="M33" s="126"/>
      <c r="N33" s="126"/>
      <c r="O33" s="62"/>
    </row>
    <row r="34" spans="3:19" ht="15" x14ac:dyDescent="0.2">
      <c r="C34" s="240"/>
      <c r="D34" s="240"/>
      <c r="E34" s="240"/>
      <c r="F34" s="240"/>
      <c r="G34" s="240"/>
      <c r="H34" s="279"/>
      <c r="I34" s="282"/>
      <c r="J34" s="279"/>
      <c r="K34" s="59" t="s">
        <v>155</v>
      </c>
      <c r="L34" s="126"/>
      <c r="M34" s="126"/>
      <c r="N34" s="126"/>
      <c r="O34" s="62"/>
    </row>
    <row r="35" spans="3:19" ht="15" x14ac:dyDescent="0.25">
      <c r="C35" s="240"/>
      <c r="D35" s="240"/>
      <c r="E35" s="240"/>
      <c r="F35" s="240"/>
      <c r="G35" s="240"/>
      <c r="H35" s="279"/>
      <c r="I35" s="283"/>
      <c r="J35" s="279"/>
      <c r="K35" s="59" t="s">
        <v>96</v>
      </c>
      <c r="L35" s="129">
        <f>SUM(L27:L34)</f>
        <v>11000</v>
      </c>
      <c r="M35" s="129">
        <f>SUM(M27:M34)</f>
        <v>11000</v>
      </c>
      <c r="N35" s="129">
        <f>SUM(N27:N34)</f>
        <v>5000</v>
      </c>
      <c r="O35" s="66"/>
    </row>
    <row r="36" spans="3:19" ht="15" x14ac:dyDescent="0.2">
      <c r="C36" s="248" t="s">
        <v>159</v>
      </c>
      <c r="D36" s="249"/>
      <c r="E36" s="249"/>
      <c r="F36" s="249"/>
      <c r="G36" s="249"/>
      <c r="H36" s="279" t="s">
        <v>128</v>
      </c>
      <c r="I36" s="280">
        <v>1</v>
      </c>
      <c r="J36" s="279" t="s">
        <v>160</v>
      </c>
      <c r="K36" s="59" t="s">
        <v>152</v>
      </c>
      <c r="L36" s="127"/>
      <c r="M36" s="127"/>
      <c r="N36" s="127"/>
      <c r="O36" s="63"/>
    </row>
    <row r="37" spans="3:19" ht="15" x14ac:dyDescent="0.2">
      <c r="C37" s="248"/>
      <c r="D37" s="249"/>
      <c r="E37" s="249"/>
      <c r="F37" s="249"/>
      <c r="G37" s="249"/>
      <c r="H37" s="279"/>
      <c r="I37" s="281"/>
      <c r="J37" s="279"/>
      <c r="K37" s="59" t="s">
        <v>153</v>
      </c>
      <c r="L37" s="127">
        <f>+M37+O37</f>
        <v>59000</v>
      </c>
      <c r="M37" s="127">
        <v>59000</v>
      </c>
      <c r="N37" s="127">
        <v>51000</v>
      </c>
      <c r="O37" s="62"/>
      <c r="Q37" s="33"/>
      <c r="R37" s="33"/>
      <c r="S37" s="33"/>
    </row>
    <row r="38" spans="3:19" ht="15" x14ac:dyDescent="0.2">
      <c r="C38" s="248"/>
      <c r="D38" s="249"/>
      <c r="E38" s="249"/>
      <c r="F38" s="249"/>
      <c r="G38" s="249"/>
      <c r="H38" s="279"/>
      <c r="I38" s="281"/>
      <c r="J38" s="279"/>
      <c r="K38" s="59" t="s">
        <v>154</v>
      </c>
      <c r="L38" s="126"/>
      <c r="M38" s="126"/>
      <c r="N38" s="126"/>
      <c r="O38" s="62"/>
      <c r="Q38" s="33"/>
      <c r="R38" s="33"/>
      <c r="S38" s="33"/>
    </row>
    <row r="39" spans="3:19" ht="15" x14ac:dyDescent="0.2">
      <c r="C39" s="248"/>
      <c r="D39" s="249"/>
      <c r="E39" s="249"/>
      <c r="F39" s="249"/>
      <c r="G39" s="249"/>
      <c r="H39" s="279"/>
      <c r="I39" s="282"/>
      <c r="J39" s="279"/>
      <c r="K39" s="59" t="s">
        <v>93</v>
      </c>
      <c r="L39" s="126"/>
      <c r="M39" s="126"/>
      <c r="N39" s="126"/>
      <c r="O39" s="62"/>
    </row>
    <row r="40" spans="3:19" ht="15" x14ac:dyDescent="0.2">
      <c r="C40" s="248"/>
      <c r="D40" s="249"/>
      <c r="E40" s="249"/>
      <c r="F40" s="249"/>
      <c r="G40" s="249"/>
      <c r="H40" s="279"/>
      <c r="I40" s="282"/>
      <c r="J40" s="279"/>
      <c r="K40" s="59" t="s">
        <v>94</v>
      </c>
      <c r="L40" s="126"/>
      <c r="M40" s="126"/>
      <c r="N40" s="126"/>
      <c r="O40" s="62"/>
    </row>
    <row r="41" spans="3:19" ht="15" x14ac:dyDescent="0.2">
      <c r="C41" s="248"/>
      <c r="D41" s="249"/>
      <c r="E41" s="249"/>
      <c r="F41" s="249"/>
      <c r="G41" s="249"/>
      <c r="H41" s="279"/>
      <c r="I41" s="282"/>
      <c r="J41" s="279"/>
      <c r="K41" s="59" t="s">
        <v>38</v>
      </c>
      <c r="L41" s="126"/>
      <c r="M41" s="126"/>
      <c r="N41" s="126"/>
      <c r="O41" s="62"/>
    </row>
    <row r="42" spans="3:19" ht="15" x14ac:dyDescent="0.2">
      <c r="C42" s="248"/>
      <c r="D42" s="249"/>
      <c r="E42" s="249"/>
      <c r="F42" s="249"/>
      <c r="G42" s="249"/>
      <c r="H42" s="279"/>
      <c r="I42" s="282"/>
      <c r="J42" s="279"/>
      <c r="K42" s="59" t="s">
        <v>95</v>
      </c>
      <c r="L42" s="126"/>
      <c r="M42" s="126"/>
      <c r="N42" s="126"/>
      <c r="O42" s="62"/>
    </row>
    <row r="43" spans="3:19" ht="15" x14ac:dyDescent="0.2">
      <c r="C43" s="248"/>
      <c r="D43" s="249"/>
      <c r="E43" s="249"/>
      <c r="F43" s="249"/>
      <c r="G43" s="249"/>
      <c r="H43" s="279"/>
      <c r="I43" s="282"/>
      <c r="J43" s="279"/>
      <c r="K43" s="59" t="s">
        <v>155</v>
      </c>
      <c r="L43" s="127">
        <f>+M43+O43</f>
        <v>3000</v>
      </c>
      <c r="M43" s="127">
        <v>3000</v>
      </c>
      <c r="N43" s="127">
        <v>1000</v>
      </c>
      <c r="O43" s="62"/>
    </row>
    <row r="44" spans="3:19" ht="15" x14ac:dyDescent="0.25">
      <c r="C44" s="250"/>
      <c r="D44" s="251"/>
      <c r="E44" s="251"/>
      <c r="F44" s="251"/>
      <c r="G44" s="251"/>
      <c r="H44" s="279"/>
      <c r="I44" s="283"/>
      <c r="J44" s="279"/>
      <c r="K44" s="59" t="s">
        <v>96</v>
      </c>
      <c r="L44" s="129">
        <f>SUM(L36:L43)</f>
        <v>62000</v>
      </c>
      <c r="M44" s="129">
        <f>SUM(M36:M43)</f>
        <v>62000</v>
      </c>
      <c r="N44" s="129">
        <f>SUM(N36:N43)</f>
        <v>52000</v>
      </c>
      <c r="O44" s="66"/>
    </row>
    <row r="45" spans="3:19" ht="15" x14ac:dyDescent="0.2">
      <c r="C45" s="247" t="s">
        <v>161</v>
      </c>
      <c r="D45" s="247"/>
      <c r="E45" s="247"/>
      <c r="F45" s="247"/>
      <c r="G45" s="247"/>
      <c r="H45" s="289" t="s">
        <v>162</v>
      </c>
      <c r="I45" s="275">
        <v>7</v>
      </c>
      <c r="J45" s="274" t="s">
        <v>163</v>
      </c>
      <c r="K45" s="59" t="s">
        <v>152</v>
      </c>
      <c r="L45" s="127"/>
      <c r="M45" s="127"/>
      <c r="N45" s="127"/>
      <c r="O45" s="63"/>
    </row>
    <row r="46" spans="3:19" ht="15" x14ac:dyDescent="0.2">
      <c r="C46" s="247"/>
      <c r="D46" s="247"/>
      <c r="E46" s="247"/>
      <c r="F46" s="247"/>
      <c r="G46" s="247"/>
      <c r="H46" s="289"/>
      <c r="I46" s="276"/>
      <c r="J46" s="274"/>
      <c r="K46" s="59" t="s">
        <v>153</v>
      </c>
      <c r="L46" s="127">
        <f>+M46+O46</f>
        <v>45000</v>
      </c>
      <c r="M46" s="127">
        <f>+N46+1000</f>
        <v>45000</v>
      </c>
      <c r="N46" s="127">
        <v>44000</v>
      </c>
      <c r="O46" s="62"/>
      <c r="Q46" s="33"/>
      <c r="R46" s="33"/>
      <c r="S46" s="33"/>
    </row>
    <row r="47" spans="3:19" ht="15" x14ac:dyDescent="0.2">
      <c r="C47" s="247"/>
      <c r="D47" s="247"/>
      <c r="E47" s="247"/>
      <c r="F47" s="247"/>
      <c r="G47" s="247"/>
      <c r="H47" s="289"/>
      <c r="I47" s="276"/>
      <c r="J47" s="274"/>
      <c r="K47" s="59" t="s">
        <v>154</v>
      </c>
      <c r="L47" s="127"/>
      <c r="M47" s="127"/>
      <c r="N47" s="127"/>
      <c r="O47" s="62"/>
      <c r="Q47" s="33"/>
      <c r="R47" s="33"/>
      <c r="S47" s="33"/>
    </row>
    <row r="48" spans="3:19" ht="15" x14ac:dyDescent="0.2">
      <c r="C48" s="247"/>
      <c r="D48" s="247"/>
      <c r="E48" s="247"/>
      <c r="F48" s="247"/>
      <c r="G48" s="247"/>
      <c r="H48" s="289"/>
      <c r="I48" s="244"/>
      <c r="J48" s="274"/>
      <c r="K48" s="59" t="s">
        <v>93</v>
      </c>
      <c r="L48" s="127">
        <f>+M48+O48</f>
        <v>5500</v>
      </c>
      <c r="M48" s="127">
        <f>+N48+100</f>
        <v>5500</v>
      </c>
      <c r="N48" s="127">
        <v>5400</v>
      </c>
      <c r="O48" s="62"/>
    </row>
    <row r="49" spans="3:15" ht="15" x14ac:dyDescent="0.2">
      <c r="C49" s="247"/>
      <c r="D49" s="247"/>
      <c r="E49" s="247"/>
      <c r="F49" s="247"/>
      <c r="G49" s="247"/>
      <c r="H49" s="289"/>
      <c r="I49" s="244"/>
      <c r="J49" s="274"/>
      <c r="K49" s="59" t="s">
        <v>94</v>
      </c>
      <c r="L49" s="128"/>
      <c r="M49" s="128"/>
      <c r="N49" s="128"/>
      <c r="O49" s="62"/>
    </row>
    <row r="50" spans="3:15" ht="15" x14ac:dyDescent="0.2">
      <c r="C50" s="247"/>
      <c r="D50" s="247"/>
      <c r="E50" s="247"/>
      <c r="F50" s="247"/>
      <c r="G50" s="247"/>
      <c r="H50" s="289"/>
      <c r="I50" s="244"/>
      <c r="J50" s="274"/>
      <c r="K50" s="59" t="s">
        <v>38</v>
      </c>
      <c r="L50" s="128"/>
      <c r="M50" s="128"/>
      <c r="N50" s="128"/>
      <c r="O50" s="62"/>
    </row>
    <row r="51" spans="3:15" ht="15" x14ac:dyDescent="0.2">
      <c r="C51" s="247"/>
      <c r="D51" s="247"/>
      <c r="E51" s="247"/>
      <c r="F51" s="247"/>
      <c r="G51" s="247"/>
      <c r="H51" s="289"/>
      <c r="I51" s="244"/>
      <c r="J51" s="274"/>
      <c r="K51" s="59" t="s">
        <v>95</v>
      </c>
      <c r="L51" s="128"/>
      <c r="M51" s="128"/>
      <c r="N51" s="128"/>
      <c r="O51" s="62"/>
    </row>
    <row r="52" spans="3:15" ht="15" x14ac:dyDescent="0.2">
      <c r="C52" s="247"/>
      <c r="D52" s="247"/>
      <c r="E52" s="247"/>
      <c r="F52" s="247"/>
      <c r="G52" s="247"/>
      <c r="H52" s="289"/>
      <c r="I52" s="244"/>
      <c r="J52" s="274"/>
      <c r="K52" s="59" t="s">
        <v>155</v>
      </c>
      <c r="L52" s="130">
        <f>+M52+O52</f>
        <v>5500</v>
      </c>
      <c r="M52" s="130">
        <f>+N52+100</f>
        <v>5500</v>
      </c>
      <c r="N52" s="130">
        <v>5400</v>
      </c>
      <c r="O52" s="62"/>
    </row>
    <row r="53" spans="3:15" ht="15" x14ac:dyDescent="0.25">
      <c r="C53" s="247"/>
      <c r="D53" s="247"/>
      <c r="E53" s="247"/>
      <c r="F53" s="247"/>
      <c r="G53" s="247"/>
      <c r="H53" s="289"/>
      <c r="I53" s="245"/>
      <c r="J53" s="274"/>
      <c r="K53" s="59" t="s">
        <v>96</v>
      </c>
      <c r="L53" s="129">
        <f>SUM(L45:L52)</f>
        <v>56000</v>
      </c>
      <c r="M53" s="129">
        <f>SUM(M45:M52)</f>
        <v>56000</v>
      </c>
      <c r="N53" s="129">
        <f>SUM(N45:N52)</f>
        <v>54800</v>
      </c>
      <c r="O53" s="66"/>
    </row>
    <row r="54" spans="3:15" ht="15" x14ac:dyDescent="0.2">
      <c r="C54" s="277" t="s">
        <v>164</v>
      </c>
      <c r="D54" s="278"/>
      <c r="E54" s="278"/>
      <c r="F54" s="278"/>
      <c r="G54" s="278"/>
      <c r="H54" s="279" t="s">
        <v>165</v>
      </c>
      <c r="I54" s="280">
        <v>2</v>
      </c>
      <c r="J54" s="274" t="s">
        <v>166</v>
      </c>
      <c r="K54" s="59" t="s">
        <v>152</v>
      </c>
      <c r="L54" s="131"/>
      <c r="M54" s="131"/>
      <c r="N54" s="131"/>
      <c r="O54" s="63"/>
    </row>
    <row r="55" spans="3:15" ht="15" x14ac:dyDescent="0.2">
      <c r="C55" s="248"/>
      <c r="D55" s="249"/>
      <c r="E55" s="249"/>
      <c r="F55" s="249"/>
      <c r="G55" s="249"/>
      <c r="H55" s="279"/>
      <c r="I55" s="281"/>
      <c r="J55" s="274"/>
      <c r="K55" s="59" t="s">
        <v>153</v>
      </c>
      <c r="L55" s="130">
        <f>+M55+O55</f>
        <v>32000</v>
      </c>
      <c r="M55" s="130">
        <f>+N55+1000</f>
        <v>32000</v>
      </c>
      <c r="N55" s="130">
        <v>31000</v>
      </c>
      <c r="O55" s="63"/>
    </row>
    <row r="56" spans="3:15" ht="15" x14ac:dyDescent="0.2">
      <c r="C56" s="248"/>
      <c r="D56" s="249"/>
      <c r="E56" s="249"/>
      <c r="F56" s="249"/>
      <c r="G56" s="249"/>
      <c r="H56" s="279"/>
      <c r="I56" s="281"/>
      <c r="J56" s="274"/>
      <c r="K56" s="59" t="s">
        <v>154</v>
      </c>
      <c r="L56" s="130"/>
      <c r="M56" s="130"/>
      <c r="N56" s="130"/>
      <c r="O56" s="63"/>
    </row>
    <row r="57" spans="3:15" ht="15" x14ac:dyDescent="0.2">
      <c r="C57" s="248"/>
      <c r="D57" s="249"/>
      <c r="E57" s="249"/>
      <c r="F57" s="249"/>
      <c r="G57" s="249"/>
      <c r="H57" s="279"/>
      <c r="I57" s="282"/>
      <c r="J57" s="274"/>
      <c r="K57" s="59" t="s">
        <v>93</v>
      </c>
      <c r="L57" s="130">
        <f>+M57+O57</f>
        <v>4000</v>
      </c>
      <c r="M57" s="130">
        <f>+N57+100</f>
        <v>4000</v>
      </c>
      <c r="N57" s="130">
        <v>3900</v>
      </c>
      <c r="O57" s="63"/>
    </row>
    <row r="58" spans="3:15" ht="15" x14ac:dyDescent="0.2">
      <c r="C58" s="248"/>
      <c r="D58" s="249"/>
      <c r="E58" s="249"/>
      <c r="F58" s="249"/>
      <c r="G58" s="249"/>
      <c r="H58" s="279"/>
      <c r="I58" s="282"/>
      <c r="J58" s="274"/>
      <c r="K58" s="59" t="s">
        <v>94</v>
      </c>
      <c r="L58" s="132"/>
      <c r="M58" s="132"/>
      <c r="N58" s="132"/>
      <c r="O58" s="64"/>
    </row>
    <row r="59" spans="3:15" ht="15" x14ac:dyDescent="0.2">
      <c r="C59" s="248"/>
      <c r="D59" s="249"/>
      <c r="E59" s="249"/>
      <c r="F59" s="249"/>
      <c r="G59" s="249"/>
      <c r="H59" s="279"/>
      <c r="I59" s="282"/>
      <c r="J59" s="274"/>
      <c r="K59" s="59" t="s">
        <v>38</v>
      </c>
      <c r="L59" s="132"/>
      <c r="M59" s="132"/>
      <c r="N59" s="132"/>
      <c r="O59" s="64"/>
    </row>
    <row r="60" spans="3:15" ht="15" x14ac:dyDescent="0.2">
      <c r="C60" s="248"/>
      <c r="D60" s="249"/>
      <c r="E60" s="249"/>
      <c r="F60" s="249"/>
      <c r="G60" s="249"/>
      <c r="H60" s="279"/>
      <c r="I60" s="282"/>
      <c r="J60" s="274"/>
      <c r="K60" s="59" t="s">
        <v>95</v>
      </c>
      <c r="L60" s="132"/>
      <c r="M60" s="132"/>
      <c r="N60" s="132"/>
      <c r="O60" s="64"/>
    </row>
    <row r="61" spans="3:15" ht="15" x14ac:dyDescent="0.2">
      <c r="C61" s="248"/>
      <c r="D61" s="249"/>
      <c r="E61" s="249"/>
      <c r="F61" s="249"/>
      <c r="G61" s="249"/>
      <c r="H61" s="279"/>
      <c r="I61" s="282"/>
      <c r="J61" s="274"/>
      <c r="K61" s="59" t="s">
        <v>155</v>
      </c>
      <c r="L61" s="132">
        <f>+M61+O61</f>
        <v>4000</v>
      </c>
      <c r="M61" s="132">
        <f>3900+100</f>
        <v>4000</v>
      </c>
      <c r="N61" s="132">
        <v>3900</v>
      </c>
      <c r="O61" s="64"/>
    </row>
    <row r="62" spans="3:15" ht="15" x14ac:dyDescent="0.2">
      <c r="C62" s="248"/>
      <c r="D62" s="249"/>
      <c r="E62" s="249"/>
      <c r="F62" s="249"/>
      <c r="G62" s="249"/>
      <c r="H62" s="279"/>
      <c r="I62" s="283"/>
      <c r="J62" s="274"/>
      <c r="K62" s="59" t="s">
        <v>96</v>
      </c>
      <c r="L62" s="129">
        <f>SUM(L54:L61)</f>
        <v>40000</v>
      </c>
      <c r="M62" s="129">
        <f t="shared" ref="M62:N62" si="1">SUM(M54:M61)</f>
        <v>40000</v>
      </c>
      <c r="N62" s="129">
        <f t="shared" si="1"/>
        <v>38800</v>
      </c>
      <c r="O62" s="65"/>
    </row>
    <row r="63" spans="3:15" ht="15" x14ac:dyDescent="0.2">
      <c r="C63" s="247" t="s">
        <v>167</v>
      </c>
      <c r="D63" s="247"/>
      <c r="E63" s="247"/>
      <c r="F63" s="247"/>
      <c r="G63" s="247"/>
      <c r="H63" s="284" t="s">
        <v>168</v>
      </c>
      <c r="I63" s="285">
        <v>2</v>
      </c>
      <c r="J63" s="274" t="s">
        <v>169</v>
      </c>
      <c r="K63" s="59" t="s">
        <v>152</v>
      </c>
      <c r="L63" s="130">
        <f>M63+O63</f>
        <v>17250</v>
      </c>
      <c r="M63" s="130">
        <f>N63+250</f>
        <v>17250</v>
      </c>
      <c r="N63" s="130">
        <v>17000</v>
      </c>
      <c r="O63" s="63"/>
    </row>
    <row r="64" spans="3:15" ht="15" x14ac:dyDescent="0.2">
      <c r="C64" s="247"/>
      <c r="D64" s="247"/>
      <c r="E64" s="247"/>
      <c r="F64" s="247"/>
      <c r="G64" s="247"/>
      <c r="H64" s="284"/>
      <c r="I64" s="286"/>
      <c r="J64" s="274"/>
      <c r="K64" s="59" t="s">
        <v>153</v>
      </c>
      <c r="L64" s="131"/>
      <c r="M64" s="131"/>
      <c r="N64" s="131"/>
      <c r="O64" s="63"/>
    </row>
    <row r="65" spans="3:15" ht="15" x14ac:dyDescent="0.2">
      <c r="C65" s="247"/>
      <c r="D65" s="247"/>
      <c r="E65" s="247"/>
      <c r="F65" s="247"/>
      <c r="G65" s="247"/>
      <c r="H65" s="284"/>
      <c r="I65" s="286"/>
      <c r="J65" s="274"/>
      <c r="K65" s="59" t="s">
        <v>154</v>
      </c>
      <c r="L65" s="127"/>
      <c r="M65" s="127"/>
      <c r="N65" s="127"/>
      <c r="O65" s="63"/>
    </row>
    <row r="66" spans="3:15" ht="15" x14ac:dyDescent="0.2">
      <c r="C66" s="247"/>
      <c r="D66" s="247"/>
      <c r="E66" s="247"/>
      <c r="F66" s="247"/>
      <c r="G66" s="247"/>
      <c r="H66" s="284"/>
      <c r="I66" s="287"/>
      <c r="J66" s="274"/>
      <c r="K66" s="59" t="s">
        <v>93</v>
      </c>
      <c r="L66" s="127"/>
      <c r="M66" s="127"/>
      <c r="N66" s="127"/>
      <c r="O66" s="63"/>
    </row>
    <row r="67" spans="3:15" ht="15" x14ac:dyDescent="0.2">
      <c r="C67" s="247"/>
      <c r="D67" s="247"/>
      <c r="E67" s="247"/>
      <c r="F67" s="247"/>
      <c r="G67" s="247"/>
      <c r="H67" s="284"/>
      <c r="I67" s="287"/>
      <c r="J67" s="274"/>
      <c r="K67" s="59" t="s">
        <v>94</v>
      </c>
      <c r="L67" s="128"/>
      <c r="M67" s="128"/>
      <c r="N67" s="128"/>
      <c r="O67" s="64"/>
    </row>
    <row r="68" spans="3:15" ht="15" x14ac:dyDescent="0.2">
      <c r="C68" s="247"/>
      <c r="D68" s="247"/>
      <c r="E68" s="247"/>
      <c r="F68" s="247"/>
      <c r="G68" s="247"/>
      <c r="H68" s="284"/>
      <c r="I68" s="287"/>
      <c r="J68" s="274"/>
      <c r="K68" s="59" t="s">
        <v>38</v>
      </c>
      <c r="L68" s="128"/>
      <c r="M68" s="128"/>
      <c r="N68" s="128"/>
      <c r="O68" s="64"/>
    </row>
    <row r="69" spans="3:15" ht="15" x14ac:dyDescent="0.2">
      <c r="C69" s="247"/>
      <c r="D69" s="247"/>
      <c r="E69" s="247"/>
      <c r="F69" s="247"/>
      <c r="G69" s="247"/>
      <c r="H69" s="284"/>
      <c r="I69" s="287"/>
      <c r="J69" s="274"/>
      <c r="K69" s="59" t="s">
        <v>95</v>
      </c>
      <c r="L69" s="128"/>
      <c r="M69" s="128"/>
      <c r="N69" s="128"/>
      <c r="O69" s="64"/>
    </row>
    <row r="70" spans="3:15" ht="15" x14ac:dyDescent="0.2">
      <c r="C70" s="247"/>
      <c r="D70" s="247"/>
      <c r="E70" s="247"/>
      <c r="F70" s="247"/>
      <c r="G70" s="247"/>
      <c r="H70" s="284"/>
      <c r="I70" s="287"/>
      <c r="J70" s="274"/>
      <c r="K70" s="59" t="s">
        <v>155</v>
      </c>
      <c r="L70" s="128"/>
      <c r="M70" s="128"/>
      <c r="N70" s="128"/>
      <c r="O70" s="64"/>
    </row>
    <row r="71" spans="3:15" ht="15" x14ac:dyDescent="0.2">
      <c r="C71" s="247"/>
      <c r="D71" s="247"/>
      <c r="E71" s="247"/>
      <c r="F71" s="247"/>
      <c r="G71" s="247"/>
      <c r="H71" s="284"/>
      <c r="I71" s="288"/>
      <c r="J71" s="274"/>
      <c r="K71" s="59" t="s">
        <v>96</v>
      </c>
      <c r="L71" s="129">
        <f>SUM(L63:L70)</f>
        <v>17250</v>
      </c>
      <c r="M71" s="129">
        <f t="shared" ref="M71:N71" si="2">SUM(M63:M70)</f>
        <v>17250</v>
      </c>
      <c r="N71" s="129">
        <f t="shared" si="2"/>
        <v>17000</v>
      </c>
      <c r="O71" s="65"/>
    </row>
    <row r="72" spans="3:15" ht="15" x14ac:dyDescent="0.2">
      <c r="C72" s="248" t="s">
        <v>170</v>
      </c>
      <c r="D72" s="249"/>
      <c r="E72" s="249"/>
      <c r="F72" s="249"/>
      <c r="G72" s="249"/>
      <c r="H72" s="274" t="s">
        <v>171</v>
      </c>
      <c r="I72" s="275">
        <v>9</v>
      </c>
      <c r="J72" s="274" t="s">
        <v>169</v>
      </c>
      <c r="K72" s="59" t="s">
        <v>152</v>
      </c>
      <c r="L72" s="131"/>
      <c r="M72" s="131"/>
      <c r="N72" s="131"/>
      <c r="O72" s="63"/>
    </row>
    <row r="73" spans="3:15" ht="15" x14ac:dyDescent="0.2">
      <c r="C73" s="248"/>
      <c r="D73" s="249"/>
      <c r="E73" s="249"/>
      <c r="F73" s="249"/>
      <c r="G73" s="249"/>
      <c r="H73" s="274"/>
      <c r="I73" s="276"/>
      <c r="J73" s="274"/>
      <c r="K73" s="59" t="s">
        <v>153</v>
      </c>
      <c r="L73" s="130">
        <f>+M73+O73</f>
        <v>12500</v>
      </c>
      <c r="M73" s="130">
        <f>11700+200+600</f>
        <v>12500</v>
      </c>
      <c r="N73" s="130">
        <v>11700</v>
      </c>
      <c r="O73" s="63"/>
    </row>
    <row r="74" spans="3:15" ht="15" x14ac:dyDescent="0.2">
      <c r="C74" s="248"/>
      <c r="D74" s="249"/>
      <c r="E74" s="249"/>
      <c r="F74" s="249"/>
      <c r="G74" s="249"/>
      <c r="H74" s="274"/>
      <c r="I74" s="276"/>
      <c r="J74" s="274"/>
      <c r="K74" s="59" t="s">
        <v>154</v>
      </c>
      <c r="L74" s="130"/>
      <c r="M74" s="130"/>
      <c r="N74" s="130"/>
      <c r="O74" s="63"/>
    </row>
    <row r="75" spans="3:15" ht="15" x14ac:dyDescent="0.2">
      <c r="C75" s="248"/>
      <c r="D75" s="249"/>
      <c r="E75" s="249"/>
      <c r="F75" s="249"/>
      <c r="G75" s="249"/>
      <c r="H75" s="274"/>
      <c r="I75" s="244"/>
      <c r="J75" s="274"/>
      <c r="K75" s="59" t="s">
        <v>93</v>
      </c>
      <c r="L75" s="130">
        <f>+M75+O75</f>
        <v>8300</v>
      </c>
      <c r="M75" s="130">
        <f>7800+100+400</f>
        <v>8300</v>
      </c>
      <c r="N75" s="130">
        <v>7800</v>
      </c>
      <c r="O75" s="63"/>
    </row>
    <row r="76" spans="3:15" ht="15" x14ac:dyDescent="0.2">
      <c r="C76" s="248"/>
      <c r="D76" s="249"/>
      <c r="E76" s="249"/>
      <c r="F76" s="249"/>
      <c r="G76" s="249"/>
      <c r="H76" s="274"/>
      <c r="I76" s="244"/>
      <c r="J76" s="274"/>
      <c r="K76" s="59" t="s">
        <v>94</v>
      </c>
      <c r="L76" s="130"/>
      <c r="M76" s="130"/>
      <c r="N76" s="130"/>
      <c r="O76" s="64"/>
    </row>
    <row r="77" spans="3:15" ht="15" x14ac:dyDescent="0.2">
      <c r="C77" s="248"/>
      <c r="D77" s="249"/>
      <c r="E77" s="249"/>
      <c r="F77" s="249"/>
      <c r="G77" s="249"/>
      <c r="H77" s="274"/>
      <c r="I77" s="244"/>
      <c r="J77" s="274"/>
      <c r="K77" s="59" t="s">
        <v>38</v>
      </c>
      <c r="L77" s="130"/>
      <c r="M77" s="130"/>
      <c r="N77" s="130"/>
      <c r="O77" s="64"/>
    </row>
    <row r="78" spans="3:15" ht="15" x14ac:dyDescent="0.2">
      <c r="C78" s="248"/>
      <c r="D78" s="249"/>
      <c r="E78" s="249"/>
      <c r="F78" s="249"/>
      <c r="G78" s="249"/>
      <c r="H78" s="274"/>
      <c r="I78" s="244"/>
      <c r="J78" s="274"/>
      <c r="K78" s="59" t="s">
        <v>95</v>
      </c>
      <c r="L78" s="130"/>
      <c r="M78" s="130"/>
      <c r="N78" s="130"/>
      <c r="O78" s="64"/>
    </row>
    <row r="79" spans="3:15" ht="15" x14ac:dyDescent="0.2">
      <c r="C79" s="248"/>
      <c r="D79" s="249"/>
      <c r="E79" s="249"/>
      <c r="F79" s="249"/>
      <c r="G79" s="249"/>
      <c r="H79" s="274"/>
      <c r="I79" s="244"/>
      <c r="J79" s="274"/>
      <c r="K79" s="59" t="s">
        <v>155</v>
      </c>
      <c r="L79" s="130"/>
      <c r="M79" s="130"/>
      <c r="N79" s="130"/>
      <c r="O79" s="64"/>
    </row>
    <row r="80" spans="3:15" ht="15" x14ac:dyDescent="0.2">
      <c r="C80" s="250"/>
      <c r="D80" s="251"/>
      <c r="E80" s="251"/>
      <c r="F80" s="251"/>
      <c r="G80" s="251"/>
      <c r="H80" s="274"/>
      <c r="I80" s="245"/>
      <c r="J80" s="274"/>
      <c r="K80" s="59" t="s">
        <v>96</v>
      </c>
      <c r="L80" s="129">
        <f>SUM(L72:L79)</f>
        <v>20800</v>
      </c>
      <c r="M80" s="129">
        <f>SUM(M72:M79)</f>
        <v>20800</v>
      </c>
      <c r="N80" s="129">
        <f>SUM(N72:N79)</f>
        <v>19500</v>
      </c>
      <c r="O80" s="65"/>
    </row>
    <row r="81" spans="3:22" ht="15" x14ac:dyDescent="0.2">
      <c r="C81" s="247" t="s">
        <v>172</v>
      </c>
      <c r="D81" s="247"/>
      <c r="E81" s="247"/>
      <c r="F81" s="247"/>
      <c r="G81" s="247"/>
      <c r="H81" s="241" t="s">
        <v>173</v>
      </c>
      <c r="I81" s="242">
        <v>7</v>
      </c>
      <c r="J81" s="241" t="s">
        <v>174</v>
      </c>
      <c r="K81" s="59" t="s">
        <v>152</v>
      </c>
      <c r="L81" s="131"/>
      <c r="M81" s="131"/>
      <c r="N81" s="131"/>
      <c r="O81" s="63"/>
    </row>
    <row r="82" spans="3:22" ht="15" x14ac:dyDescent="0.2">
      <c r="C82" s="247"/>
      <c r="D82" s="247"/>
      <c r="E82" s="247"/>
      <c r="F82" s="247"/>
      <c r="G82" s="247"/>
      <c r="H82" s="241"/>
      <c r="I82" s="243"/>
      <c r="J82" s="241"/>
      <c r="K82" s="59" t="s">
        <v>153</v>
      </c>
      <c r="L82" s="130">
        <f>+M82+O82</f>
        <v>28000</v>
      </c>
      <c r="M82" s="130">
        <v>28000</v>
      </c>
      <c r="N82" s="130">
        <v>11000</v>
      </c>
      <c r="O82" s="82"/>
    </row>
    <row r="83" spans="3:22" ht="15" x14ac:dyDescent="0.2">
      <c r="C83" s="247"/>
      <c r="D83" s="247"/>
      <c r="E83" s="247"/>
      <c r="F83" s="247"/>
      <c r="G83" s="247"/>
      <c r="H83" s="241"/>
      <c r="I83" s="243"/>
      <c r="J83" s="241"/>
      <c r="K83" s="59" t="s">
        <v>154</v>
      </c>
      <c r="L83" s="133"/>
      <c r="M83" s="133"/>
      <c r="N83" s="133"/>
      <c r="O83" s="62"/>
    </row>
    <row r="84" spans="3:22" ht="15" x14ac:dyDescent="0.2">
      <c r="C84" s="247"/>
      <c r="D84" s="247"/>
      <c r="E84" s="247"/>
      <c r="F84" s="247"/>
      <c r="G84" s="247"/>
      <c r="H84" s="241"/>
      <c r="I84" s="244"/>
      <c r="J84" s="241"/>
      <c r="K84" s="59" t="s">
        <v>93</v>
      </c>
      <c r="L84" s="133"/>
      <c r="M84" s="133"/>
      <c r="N84" s="133"/>
      <c r="O84" s="62"/>
      <c r="R84" s="33"/>
    </row>
    <row r="85" spans="3:22" ht="15" x14ac:dyDescent="0.2">
      <c r="C85" s="247"/>
      <c r="D85" s="247"/>
      <c r="E85" s="247"/>
      <c r="F85" s="247"/>
      <c r="G85" s="247"/>
      <c r="H85" s="241"/>
      <c r="I85" s="244"/>
      <c r="J85" s="241"/>
      <c r="K85" s="59" t="s">
        <v>94</v>
      </c>
      <c r="L85" s="134"/>
      <c r="M85" s="134"/>
      <c r="N85" s="134"/>
      <c r="O85" s="82"/>
      <c r="R85" s="33"/>
    </row>
    <row r="86" spans="3:22" ht="15" x14ac:dyDescent="0.2">
      <c r="C86" s="247"/>
      <c r="D86" s="247"/>
      <c r="E86" s="247"/>
      <c r="F86" s="247"/>
      <c r="G86" s="247"/>
      <c r="H86" s="241"/>
      <c r="I86" s="244"/>
      <c r="J86" s="241"/>
      <c r="K86" s="59" t="s">
        <v>38</v>
      </c>
      <c r="L86" s="133"/>
      <c r="M86" s="133"/>
      <c r="N86" s="133"/>
      <c r="O86" s="62"/>
    </row>
    <row r="87" spans="3:22" ht="15" x14ac:dyDescent="0.2">
      <c r="C87" s="247"/>
      <c r="D87" s="247"/>
      <c r="E87" s="247"/>
      <c r="F87" s="247"/>
      <c r="G87" s="247"/>
      <c r="H87" s="241"/>
      <c r="I87" s="244"/>
      <c r="J87" s="241"/>
      <c r="K87" s="59" t="s">
        <v>95</v>
      </c>
      <c r="L87" s="133"/>
      <c r="M87" s="133"/>
      <c r="N87" s="133"/>
      <c r="O87" s="62"/>
    </row>
    <row r="88" spans="3:22" ht="15" x14ac:dyDescent="0.2">
      <c r="C88" s="247"/>
      <c r="D88" s="247"/>
      <c r="E88" s="247"/>
      <c r="F88" s="247"/>
      <c r="G88" s="247"/>
      <c r="H88" s="241"/>
      <c r="I88" s="244"/>
      <c r="J88" s="241"/>
      <c r="K88" s="59" t="s">
        <v>155</v>
      </c>
      <c r="L88" s="133"/>
      <c r="M88" s="133"/>
      <c r="N88" s="133"/>
      <c r="O88" s="62"/>
    </row>
    <row r="89" spans="3:22" ht="15" x14ac:dyDescent="0.25">
      <c r="C89" s="247"/>
      <c r="D89" s="247"/>
      <c r="E89" s="247"/>
      <c r="F89" s="247"/>
      <c r="G89" s="247"/>
      <c r="H89" s="241"/>
      <c r="I89" s="245"/>
      <c r="J89" s="241"/>
      <c r="K89" s="59" t="s">
        <v>96</v>
      </c>
      <c r="L89" s="129">
        <f>SUM(L81:L88)</f>
        <v>28000</v>
      </c>
      <c r="M89" s="129">
        <f t="shared" ref="M89:O89" si="3">SUM(M81:M88)</f>
        <v>28000</v>
      </c>
      <c r="N89" s="129">
        <f t="shared" si="3"/>
        <v>11000</v>
      </c>
      <c r="O89" s="66">
        <f t="shared" si="3"/>
        <v>0</v>
      </c>
    </row>
    <row r="90" spans="3:22" ht="15" x14ac:dyDescent="0.2">
      <c r="C90" s="248" t="s">
        <v>175</v>
      </c>
      <c r="D90" s="249"/>
      <c r="E90" s="249"/>
      <c r="F90" s="249"/>
      <c r="G90" s="249"/>
      <c r="H90" s="241" t="s">
        <v>176</v>
      </c>
      <c r="I90" s="242">
        <v>26</v>
      </c>
      <c r="J90" s="241" t="s">
        <v>174</v>
      </c>
      <c r="K90" s="59" t="s">
        <v>152</v>
      </c>
      <c r="L90" s="131"/>
      <c r="M90" s="131"/>
      <c r="N90" s="131"/>
      <c r="O90" s="63"/>
    </row>
    <row r="91" spans="3:22" ht="15" x14ac:dyDescent="0.2">
      <c r="C91" s="248"/>
      <c r="D91" s="249"/>
      <c r="E91" s="249"/>
      <c r="F91" s="249"/>
      <c r="G91" s="249"/>
      <c r="H91" s="241"/>
      <c r="I91" s="243"/>
      <c r="J91" s="241"/>
      <c r="K91" s="59" t="s">
        <v>153</v>
      </c>
      <c r="L91" s="130">
        <f>+M91+O91</f>
        <v>24500</v>
      </c>
      <c r="M91" s="130">
        <v>24500</v>
      </c>
      <c r="N91" s="134"/>
      <c r="O91" s="135"/>
      <c r="Q91" s="34"/>
      <c r="R91" s="33"/>
      <c r="S91" s="33"/>
    </row>
    <row r="92" spans="3:22" ht="15" x14ac:dyDescent="0.25">
      <c r="C92" s="248"/>
      <c r="D92" s="249"/>
      <c r="E92" s="249"/>
      <c r="F92" s="249"/>
      <c r="G92" s="249"/>
      <c r="H92" s="241"/>
      <c r="I92" s="243"/>
      <c r="J92" s="241"/>
      <c r="K92" s="59" t="s">
        <v>154</v>
      </c>
      <c r="L92" s="134"/>
      <c r="M92" s="134"/>
      <c r="N92" s="134"/>
      <c r="O92" s="135"/>
      <c r="Q92" s="35"/>
      <c r="R92" s="33"/>
      <c r="S92" s="33"/>
      <c r="T92" s="33"/>
      <c r="V92" s="33"/>
    </row>
    <row r="93" spans="3:22" ht="15" x14ac:dyDescent="0.2">
      <c r="C93" s="248"/>
      <c r="D93" s="249"/>
      <c r="E93" s="249"/>
      <c r="F93" s="249"/>
      <c r="G93" s="249"/>
      <c r="H93" s="241"/>
      <c r="I93" s="244"/>
      <c r="J93" s="241"/>
      <c r="K93" s="59" t="s">
        <v>93</v>
      </c>
      <c r="L93" s="134"/>
      <c r="M93" s="134"/>
      <c r="N93" s="134"/>
      <c r="O93" s="135"/>
      <c r="Q93" s="33"/>
      <c r="R93" s="33"/>
      <c r="S93" s="33"/>
      <c r="T93" s="33"/>
      <c r="V93" s="33"/>
    </row>
    <row r="94" spans="3:22" ht="15" x14ac:dyDescent="0.2">
      <c r="C94" s="248"/>
      <c r="D94" s="249"/>
      <c r="E94" s="249"/>
      <c r="F94" s="249"/>
      <c r="G94" s="249"/>
      <c r="H94" s="241"/>
      <c r="I94" s="244"/>
      <c r="J94" s="241"/>
      <c r="K94" s="59" t="s">
        <v>94</v>
      </c>
      <c r="L94" s="134"/>
      <c r="M94" s="134"/>
      <c r="N94" s="134"/>
      <c r="O94" s="135"/>
      <c r="Q94" s="33"/>
      <c r="R94" s="33"/>
      <c r="S94" s="33"/>
    </row>
    <row r="95" spans="3:22" ht="15" x14ac:dyDescent="0.2">
      <c r="C95" s="248"/>
      <c r="D95" s="249"/>
      <c r="E95" s="249"/>
      <c r="F95" s="249"/>
      <c r="G95" s="249"/>
      <c r="H95" s="241"/>
      <c r="I95" s="244"/>
      <c r="J95" s="241"/>
      <c r="K95" s="59" t="s">
        <v>38</v>
      </c>
      <c r="L95" s="134"/>
      <c r="M95" s="134"/>
      <c r="N95" s="134"/>
      <c r="O95" s="135"/>
      <c r="Q95" s="33"/>
      <c r="R95" s="33"/>
      <c r="S95" s="33"/>
    </row>
    <row r="96" spans="3:22" ht="15" x14ac:dyDescent="0.2">
      <c r="C96" s="248"/>
      <c r="D96" s="249"/>
      <c r="E96" s="249"/>
      <c r="F96" s="249"/>
      <c r="G96" s="249"/>
      <c r="H96" s="241"/>
      <c r="I96" s="244"/>
      <c r="J96" s="241"/>
      <c r="K96" s="59" t="s">
        <v>95</v>
      </c>
      <c r="L96" s="134"/>
      <c r="M96" s="134"/>
      <c r="N96" s="134"/>
      <c r="O96" s="135"/>
      <c r="S96" s="33"/>
    </row>
    <row r="97" spans="3:15" ht="15" x14ac:dyDescent="0.2">
      <c r="C97" s="248"/>
      <c r="D97" s="249"/>
      <c r="E97" s="249"/>
      <c r="F97" s="249"/>
      <c r="G97" s="249"/>
      <c r="H97" s="241"/>
      <c r="I97" s="244"/>
      <c r="J97" s="241"/>
      <c r="K97" s="59" t="s">
        <v>155</v>
      </c>
      <c r="L97" s="134"/>
      <c r="M97" s="134"/>
      <c r="N97" s="134"/>
      <c r="O97" s="135"/>
    </row>
    <row r="98" spans="3:15" ht="15" x14ac:dyDescent="0.25">
      <c r="C98" s="250"/>
      <c r="D98" s="251"/>
      <c r="E98" s="251"/>
      <c r="F98" s="251"/>
      <c r="G98" s="251"/>
      <c r="H98" s="241"/>
      <c r="I98" s="245"/>
      <c r="J98" s="241"/>
      <c r="K98" s="59" t="s">
        <v>96</v>
      </c>
      <c r="L98" s="129">
        <f>SUM(L90:L97)</f>
        <v>24500</v>
      </c>
      <c r="M98" s="129">
        <f t="shared" ref="M98:O98" si="4">SUM(M90:M97)</f>
        <v>24500</v>
      </c>
      <c r="N98" s="129">
        <f t="shared" si="4"/>
        <v>0</v>
      </c>
      <c r="O98" s="136">
        <f t="shared" si="4"/>
        <v>0</v>
      </c>
    </row>
    <row r="99" spans="3:15" ht="15" x14ac:dyDescent="0.2">
      <c r="C99" s="240" t="s">
        <v>177</v>
      </c>
      <c r="D99" s="240"/>
      <c r="E99" s="240"/>
      <c r="F99" s="240"/>
      <c r="G99" s="240"/>
      <c r="H99" s="241" t="s">
        <v>178</v>
      </c>
      <c r="I99" s="242">
        <v>5</v>
      </c>
      <c r="J99" s="241" t="s">
        <v>179</v>
      </c>
      <c r="K99" s="59" t="s">
        <v>152</v>
      </c>
      <c r="L99" s="131"/>
      <c r="M99" s="131"/>
      <c r="N99" s="131"/>
      <c r="O99" s="137"/>
    </row>
    <row r="100" spans="3:15" ht="15" x14ac:dyDescent="0.2">
      <c r="C100" s="240"/>
      <c r="D100" s="240"/>
      <c r="E100" s="240"/>
      <c r="F100" s="240"/>
      <c r="G100" s="240"/>
      <c r="H100" s="241"/>
      <c r="I100" s="243"/>
      <c r="J100" s="241"/>
      <c r="K100" s="59" t="s">
        <v>153</v>
      </c>
      <c r="L100" s="130">
        <f>+M100+O100</f>
        <v>4900</v>
      </c>
      <c r="M100" s="130">
        <v>4900</v>
      </c>
      <c r="N100" s="130">
        <v>4800</v>
      </c>
      <c r="O100" s="138"/>
    </row>
    <row r="101" spans="3:15" ht="15" x14ac:dyDescent="0.2">
      <c r="C101" s="240"/>
      <c r="D101" s="240"/>
      <c r="E101" s="240"/>
      <c r="F101" s="240"/>
      <c r="G101" s="240"/>
      <c r="H101" s="241"/>
      <c r="I101" s="243"/>
      <c r="J101" s="241"/>
      <c r="K101" s="59" t="s">
        <v>154</v>
      </c>
      <c r="L101" s="133"/>
      <c r="M101" s="133"/>
      <c r="N101" s="133"/>
      <c r="O101" s="138"/>
    </row>
    <row r="102" spans="3:15" ht="15" x14ac:dyDescent="0.2">
      <c r="C102" s="240"/>
      <c r="D102" s="240"/>
      <c r="E102" s="240"/>
      <c r="F102" s="240"/>
      <c r="G102" s="240"/>
      <c r="H102" s="241"/>
      <c r="I102" s="244"/>
      <c r="J102" s="241"/>
      <c r="K102" s="59" t="s">
        <v>93</v>
      </c>
      <c r="L102" s="133"/>
      <c r="M102" s="133"/>
      <c r="N102" s="133"/>
      <c r="O102" s="138"/>
    </row>
    <row r="103" spans="3:15" ht="15" x14ac:dyDescent="0.2">
      <c r="C103" s="240"/>
      <c r="D103" s="240"/>
      <c r="E103" s="240"/>
      <c r="F103" s="240"/>
      <c r="G103" s="240"/>
      <c r="H103" s="241"/>
      <c r="I103" s="244"/>
      <c r="J103" s="241"/>
      <c r="K103" s="59" t="s">
        <v>94</v>
      </c>
      <c r="L103" s="133"/>
      <c r="M103" s="133"/>
      <c r="N103" s="133"/>
      <c r="O103" s="138"/>
    </row>
    <row r="104" spans="3:15" ht="15" x14ac:dyDescent="0.2">
      <c r="C104" s="240"/>
      <c r="D104" s="240"/>
      <c r="E104" s="240"/>
      <c r="F104" s="240"/>
      <c r="G104" s="240"/>
      <c r="H104" s="241"/>
      <c r="I104" s="244"/>
      <c r="J104" s="241"/>
      <c r="K104" s="59" t="s">
        <v>38</v>
      </c>
      <c r="L104" s="133"/>
      <c r="M104" s="133"/>
      <c r="N104" s="133"/>
      <c r="O104" s="138"/>
    </row>
    <row r="105" spans="3:15" ht="15" x14ac:dyDescent="0.2">
      <c r="C105" s="240"/>
      <c r="D105" s="240"/>
      <c r="E105" s="240"/>
      <c r="F105" s="240"/>
      <c r="G105" s="240"/>
      <c r="H105" s="241"/>
      <c r="I105" s="244"/>
      <c r="J105" s="241"/>
      <c r="K105" s="59" t="s">
        <v>95</v>
      </c>
      <c r="L105" s="133"/>
      <c r="M105" s="133"/>
      <c r="N105" s="133"/>
      <c r="O105" s="138"/>
    </row>
    <row r="106" spans="3:15" ht="15" x14ac:dyDescent="0.2">
      <c r="C106" s="240"/>
      <c r="D106" s="240"/>
      <c r="E106" s="240"/>
      <c r="F106" s="240"/>
      <c r="G106" s="240"/>
      <c r="H106" s="241"/>
      <c r="I106" s="244"/>
      <c r="J106" s="241"/>
      <c r="K106" s="59" t="s">
        <v>155</v>
      </c>
      <c r="L106" s="133"/>
      <c r="M106" s="133"/>
      <c r="N106" s="133"/>
      <c r="O106" s="138"/>
    </row>
    <row r="107" spans="3:15" ht="15" x14ac:dyDescent="0.25">
      <c r="C107" s="240"/>
      <c r="D107" s="240"/>
      <c r="E107" s="240"/>
      <c r="F107" s="240"/>
      <c r="G107" s="240"/>
      <c r="H107" s="241"/>
      <c r="I107" s="245"/>
      <c r="J107" s="241"/>
      <c r="K107" s="59" t="s">
        <v>96</v>
      </c>
      <c r="L107" s="129">
        <f>SUM(L99:L106)</f>
        <v>4900</v>
      </c>
      <c r="M107" s="129">
        <f t="shared" ref="M107:O107" si="5">SUM(M99:M106)</f>
        <v>4900</v>
      </c>
      <c r="N107" s="129">
        <f t="shared" si="5"/>
        <v>4800</v>
      </c>
      <c r="O107" s="139">
        <f t="shared" si="5"/>
        <v>0</v>
      </c>
    </row>
    <row r="108" spans="3:15" ht="15" x14ac:dyDescent="0.25">
      <c r="C108" s="69"/>
      <c r="D108" s="69"/>
      <c r="E108" s="69"/>
      <c r="F108" s="69"/>
      <c r="G108" s="69"/>
      <c r="H108" s="75"/>
      <c r="I108" s="76"/>
      <c r="J108" s="75"/>
      <c r="K108" s="77"/>
      <c r="L108" s="78"/>
      <c r="M108" s="78"/>
      <c r="N108" s="78"/>
      <c r="O108" s="78"/>
    </row>
    <row r="109" spans="3:15" x14ac:dyDescent="0.2">
      <c r="C109" s="6" t="s">
        <v>180</v>
      </c>
    </row>
    <row r="110" spans="3:15" ht="54.75" customHeight="1" x14ac:dyDescent="0.2">
      <c r="C110" s="246" t="s">
        <v>181</v>
      </c>
      <c r="D110" s="246"/>
      <c r="E110" s="246"/>
      <c r="F110" s="246"/>
      <c r="G110" s="246"/>
      <c r="H110" s="246"/>
      <c r="I110" s="246"/>
      <c r="J110" s="246"/>
      <c r="K110" s="246"/>
      <c r="L110" s="246"/>
      <c r="M110" s="246"/>
      <c r="N110" s="246"/>
      <c r="O110" s="246"/>
    </row>
  </sheetData>
  <mergeCells count="72">
    <mergeCell ref="C45:G53"/>
    <mergeCell ref="H45:H53"/>
    <mergeCell ref="I45:I53"/>
    <mergeCell ref="J45:J53"/>
    <mergeCell ref="C54:G62"/>
    <mergeCell ref="H54:H62"/>
    <mergeCell ref="I54:I62"/>
    <mergeCell ref="J54:J62"/>
    <mergeCell ref="I27:I35"/>
    <mergeCell ref="J27:J35"/>
    <mergeCell ref="C36:G44"/>
    <mergeCell ref="H36:H44"/>
    <mergeCell ref="I36:I44"/>
    <mergeCell ref="J36:J44"/>
    <mergeCell ref="C72:G80"/>
    <mergeCell ref="H72:H80"/>
    <mergeCell ref="I72:I80"/>
    <mergeCell ref="J72:J80"/>
    <mergeCell ref="O16:O17"/>
    <mergeCell ref="C16:C17"/>
    <mergeCell ref="C18:G26"/>
    <mergeCell ref="H18:H26"/>
    <mergeCell ref="I18:I26"/>
    <mergeCell ref="J18:J26"/>
    <mergeCell ref="C63:G71"/>
    <mergeCell ref="H63:H71"/>
    <mergeCell ref="I63:I71"/>
    <mergeCell ref="J63:J71"/>
    <mergeCell ref="C27:G35"/>
    <mergeCell ref="H27:H35"/>
    <mergeCell ref="U14:AG14"/>
    <mergeCell ref="O13:O14"/>
    <mergeCell ref="N16:N17"/>
    <mergeCell ref="M16:M17"/>
    <mergeCell ref="L16:L17"/>
    <mergeCell ref="B16:B17"/>
    <mergeCell ref="L13:L14"/>
    <mergeCell ref="J16:J17"/>
    <mergeCell ref="I16:I17"/>
    <mergeCell ref="H16:H17"/>
    <mergeCell ref="G16:G17"/>
    <mergeCell ref="F16:F17"/>
    <mergeCell ref="K16:K17"/>
    <mergeCell ref="E16:E17"/>
    <mergeCell ref="D16:D17"/>
    <mergeCell ref="F7:J7"/>
    <mergeCell ref="B8:O8"/>
    <mergeCell ref="H12:I14"/>
    <mergeCell ref="J12:J15"/>
    <mergeCell ref="K12:K15"/>
    <mergeCell ref="L12:O12"/>
    <mergeCell ref="B10:O10"/>
    <mergeCell ref="B12:B15"/>
    <mergeCell ref="C12:C15"/>
    <mergeCell ref="D12:D15"/>
    <mergeCell ref="E12:E15"/>
    <mergeCell ref="F12:F15"/>
    <mergeCell ref="G12:G15"/>
    <mergeCell ref="M13:N13"/>
    <mergeCell ref="C81:G89"/>
    <mergeCell ref="I81:I89"/>
    <mergeCell ref="J81:J89"/>
    <mergeCell ref="C90:G98"/>
    <mergeCell ref="H90:H98"/>
    <mergeCell ref="I90:I98"/>
    <mergeCell ref="J90:J98"/>
    <mergeCell ref="H81:H89"/>
    <mergeCell ref="C99:G107"/>
    <mergeCell ref="H99:H107"/>
    <mergeCell ref="I99:I107"/>
    <mergeCell ref="J99:J107"/>
    <mergeCell ref="C110:O110"/>
  </mergeCells>
  <phoneticPr fontId="24" type="noConversion"/>
  <pageMargins left="0.70866141732283472" right="0.70866141732283472" top="0.74803149606299213" bottom="0.74803149606299213" header="0.31496062992125984" footer="0.31496062992125984"/>
  <pageSetup paperSize="9" scale="45"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06172CA13F5F3478F47213EAEC4861E" ma:contentTypeVersion="2" ma:contentTypeDescription="Kurkite naują dokumentą." ma:contentTypeScope="" ma:versionID="658e7d3937b667ba4a367b01f7c6027c">
  <xsd:schema xmlns:xsd="http://www.w3.org/2001/XMLSchema" xmlns:xs="http://www.w3.org/2001/XMLSchema" xmlns:p="http://schemas.microsoft.com/office/2006/metadata/properties" xmlns:ns1="http://schemas.microsoft.com/sharepoint/v3" xmlns:ns2="3e2bc92b-cb15-4801-b0df-2f533f8e0c88" targetNamespace="http://schemas.microsoft.com/office/2006/metadata/properties" ma:root="true" ma:fieldsID="d45e949e67fe84ff1e12c94f60ba1138" ns1:_="" ns2:_="">
    <xsd:import namespace="http://schemas.microsoft.com/sharepoint/v3"/>
    <xsd:import namespace="3e2bc92b-cb15-4801-b0df-2f533f8e0c88"/>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Planavimo pradžios data" ma:description="" ma:hidden="true" ma:internalName="PublishingStartDate">
      <xsd:simpleType>
        <xsd:restriction base="dms:Unknown"/>
      </xsd:simpleType>
    </xsd:element>
    <xsd:element name="PublishingExpirationDate" ma:index="9" nillable="true" ma:displayName="Planavimo pabaigos data"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2bc92b-cb15-4801-b0df-2f533f8e0c88" elementFormDefault="qualified">
    <xsd:import namespace="http://schemas.microsoft.com/office/2006/documentManagement/types"/>
    <xsd:import namespace="http://schemas.microsoft.com/office/infopath/2007/PartnerControls"/>
    <xsd:element name="_dlc_DocId" ma:index="10" nillable="true" ma:displayName="Dokumento ID reikšmė" ma:description="Dokumento ID reikšmė, priskirta šiam elementui." ma:internalName="_dlc_DocId" ma:readOnly="true">
      <xsd:simpleType>
        <xsd:restriction base="dms:Text"/>
      </xsd:simpleType>
    </xsd:element>
    <xsd:element name="_dlc_DocIdUrl" ma:index="11"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3"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3e2bc92b-cb15-4801-b0df-2f533f8e0c88">RX5Q3FSJFXM7-14-3746</_dlc_DocId>
    <_dlc_DocIdUrl xmlns="3e2bc92b-cb15-4801-b0df-2f533f8e0c88">
      <Url>https://zalias.nma.lt/_layouts/15/DocIdRedir.aspx?ID=RX5Q3FSJFXM7-14-3746</Url>
      <Description>RX5Q3FSJFXM7-14-3746</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B5B433-BFF1-4977-BEAB-27C5EB5FF7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e2bc92b-cb15-4801-b0df-2f533f8e0c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2D4539-1CAC-485B-92CB-5D6805E5067F}">
  <ds:schemaRefs>
    <ds:schemaRef ds:uri="http://schemas.microsoft.com/office/2006/metadata/properties"/>
    <ds:schemaRef ds:uri="http://schemas.microsoft.com/office/infopath/2007/PartnerControls"/>
    <ds:schemaRef ds:uri="http://schemas.microsoft.com/sharepoint/v3"/>
    <ds:schemaRef ds:uri="3e2bc92b-cb15-4801-b0df-2f533f8e0c88"/>
  </ds:schemaRefs>
</ds:datastoreItem>
</file>

<file path=customXml/itemProps3.xml><?xml version="1.0" encoding="utf-8"?>
<ds:datastoreItem xmlns:ds="http://schemas.openxmlformats.org/officeDocument/2006/customXml" ds:itemID="{F49B968C-1A98-4577-9810-67B20252582B}">
  <ds:schemaRefs>
    <ds:schemaRef ds:uri="http://schemas.microsoft.com/sharepoint/events"/>
  </ds:schemaRefs>
</ds:datastoreItem>
</file>

<file path=customXml/itemProps4.xml><?xml version="1.0" encoding="utf-8"?>
<ds:datastoreItem xmlns:ds="http://schemas.openxmlformats.org/officeDocument/2006/customXml" ds:itemID="{8644966A-6A2A-4BF6-B2E5-9F749349BA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priedo 1, 2 lentelės</vt:lpstr>
      <vt:lpstr> priedo 3 lentelė</vt:lpstr>
      <vt:lpstr> priedo 4 lentelė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Neringa Gujyte</dc:creator>
  <cp:keywords/>
  <dc:description/>
  <cp:lastModifiedBy>Donata Jėckaitė-Juozaponienė</cp:lastModifiedBy>
  <cp:revision/>
  <dcterms:created xsi:type="dcterms:W3CDTF">2019-01-30T14:40:43Z</dcterms:created>
  <dcterms:modified xsi:type="dcterms:W3CDTF">2026-04-03T05:53:11Z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0x010100C06172CA13F5F3478F47213EAEC4861E</vt:lpwstr>
  </property>
  <property fmtid="{D5CDD505-2E9C-101B-9397-08002B2CF9AE}" pid="3" name="_dlc_DocIdItemGuid">
    <vt:lpwstr>73fff75e-f0dc-4e02-b7cc-c1077a08cc63</vt:lpwstr>
  </property>
</Properties>
</file>